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341" activeTab="0"/>
  </bookViews>
  <sheets>
    <sheet name="Drift" sheetId="1" r:id="rId1"/>
    <sheet name="Investering" sheetId="2" r:id="rId2"/>
    <sheet name="Innsparinger på lån" sheetId="3" r:id="rId3"/>
    <sheet name="Finansielle måltall" sheetId="4" r:id="rId4"/>
  </sheets>
  <definedNames/>
  <calcPr fullCalcOnLoad="1"/>
</workbook>
</file>

<file path=xl/sharedStrings.xml><?xml version="1.0" encoding="utf-8"?>
<sst xmlns="http://schemas.openxmlformats.org/spreadsheetml/2006/main" count="165" uniqueCount="113">
  <si>
    <t>Beløp 2020 (FrP)</t>
  </si>
  <si>
    <t>Beløp 2021 (FrP)</t>
  </si>
  <si>
    <t>Beløp 2022 (FrP)</t>
  </si>
  <si>
    <t>Folkevalgte organer og sentraladministrasjon</t>
  </si>
  <si>
    <t>Totalt</t>
  </si>
  <si>
    <t>Kommunikasjon</t>
  </si>
  <si>
    <t xml:space="preserve">Personal og organisasjon </t>
  </si>
  <si>
    <t>Næring</t>
  </si>
  <si>
    <t>Regional planlegging</t>
  </si>
  <si>
    <t>Reduksjon årsverk plansaker (3 årsverk)</t>
  </si>
  <si>
    <t>Opplæring</t>
  </si>
  <si>
    <t>Ikke kutte Skoleskipet Gann</t>
  </si>
  <si>
    <t>Samferdsel</t>
  </si>
  <si>
    <t>Reduksjon årsverk Kulturadministrasjon (3 årsverk)</t>
  </si>
  <si>
    <t>SUM TOTALT</t>
  </si>
  <si>
    <t>Investeringer</t>
  </si>
  <si>
    <t>Investering – Alle endringer er i forhold til rådmannens forslag</t>
  </si>
  <si>
    <t>Beløp 2023 (FrP)</t>
  </si>
  <si>
    <t>Beløp 2024 (FrP)</t>
  </si>
  <si>
    <t>Beløp 2025 (FrP)</t>
  </si>
  <si>
    <t>Beløp 2026 (FrP)</t>
  </si>
  <si>
    <t>I8</t>
  </si>
  <si>
    <t>I9</t>
  </si>
  <si>
    <t>I10</t>
  </si>
  <si>
    <t>I11</t>
  </si>
  <si>
    <t xml:space="preserve">Kvalitetsforbedrende tiltak </t>
  </si>
  <si>
    <t>Gjeld 31.12</t>
  </si>
  <si>
    <t>Salgsinntekter mv.</t>
  </si>
  <si>
    <t>Statstilskudd</t>
  </si>
  <si>
    <t>Momsrefusjon til investeringer</t>
  </si>
  <si>
    <t>Egenfinansiering</t>
  </si>
  <si>
    <t>Netto renteutgifter</t>
  </si>
  <si>
    <t>Avdrag</t>
  </si>
  <si>
    <t>Summert endringer i drift og mindre låneopptak</t>
  </si>
  <si>
    <t>Egne punkter</t>
  </si>
  <si>
    <t>Finnøy Kålkaien gang og sykkelsti</t>
  </si>
  <si>
    <t>Funksjon</t>
  </si>
  <si>
    <t>Politisk styring</t>
  </si>
  <si>
    <t>Rådmannens forslag</t>
  </si>
  <si>
    <t>Reduksjon i kommunikasjonsavdelingen</t>
  </si>
  <si>
    <t>Utvalgssekretariatet</t>
  </si>
  <si>
    <t>Ikke nytt årsverk i utvalgssekretariatet.</t>
  </si>
  <si>
    <t>Livsfaseorienterte tiltak (fjerne ekstra ferieuke, seniorkurs, seniorstipend)</t>
  </si>
  <si>
    <t>Bygg og eiendomsavdelingen</t>
  </si>
  <si>
    <t>Alternative lokasjoner for RFKs drift</t>
  </si>
  <si>
    <t>Bortfall studieturer</t>
  </si>
  <si>
    <t>Fylkeshuset, ombygging og uteareal</t>
  </si>
  <si>
    <t>Fylkeshuset- utskiftning teknisk anlegg</t>
  </si>
  <si>
    <t>Fylkeshuset- fasaderehabilitering</t>
  </si>
  <si>
    <t xml:space="preserve">Fylkeshuset, rehabilitering tidligere lokaler Helse vest </t>
  </si>
  <si>
    <t>Beløp 2027 (FrP)</t>
  </si>
  <si>
    <t>Tilskudd/støtte</t>
  </si>
  <si>
    <t>Saldering utover rådmannens forslag (kultur, næring og regionalplan)</t>
  </si>
  <si>
    <t>Utmelding av NDLA</t>
  </si>
  <si>
    <t>Alternative digitale læringsmidler</t>
  </si>
  <si>
    <t>- 1 årsverk - endring fra prosjektstilling til fast stilling</t>
  </si>
  <si>
    <t>Fylkesveger - drift/vedlikehold, reduksjon videreført fra ØP19-22</t>
  </si>
  <si>
    <t>I13</t>
  </si>
  <si>
    <t>Helgøy bro</t>
  </si>
  <si>
    <t>I21</t>
  </si>
  <si>
    <t>Eget forslag</t>
  </si>
  <si>
    <t>I38</t>
  </si>
  <si>
    <t xml:space="preserve">Hetland vgs - Nybygg for elevvekst, 270 elever </t>
  </si>
  <si>
    <t>I39</t>
  </si>
  <si>
    <t>St. Olav vgs - Riving og nybygg økt kapasitet</t>
  </si>
  <si>
    <t>I40</t>
  </si>
  <si>
    <t>Strand vgs - Rehabilitering og nybygg økt kapasitet</t>
  </si>
  <si>
    <t>I42</t>
  </si>
  <si>
    <t>Midlertidig bygg for midlertid vekst (Hinna)</t>
  </si>
  <si>
    <t>I43</t>
  </si>
  <si>
    <t>Skeisvang vgs - Rehabilitering og nybygg + (kulturskolen)</t>
  </si>
  <si>
    <t>Årlig effektiviseringsgevinst på 0,1% i alle avdelinger</t>
  </si>
  <si>
    <t>- Fylkesveger - saldering, red. dekkelegging, mer nøktern driftsstandard</t>
  </si>
  <si>
    <t>Besparelse på prosjektene I38-I43 v/bruk av modulbygg</t>
  </si>
  <si>
    <t>Kostnad kun bygg</t>
  </si>
  <si>
    <t>Senke aldersgrense for ungdomskort til 14 år</t>
  </si>
  <si>
    <t>2020</t>
  </si>
  <si>
    <t>2021</t>
  </si>
  <si>
    <t>2022</t>
  </si>
  <si>
    <t>2023</t>
  </si>
  <si>
    <t>2024</t>
  </si>
  <si>
    <t>2025</t>
  </si>
  <si>
    <t>2026</t>
  </si>
  <si>
    <t>2027</t>
  </si>
  <si>
    <t>ENDRING :</t>
  </si>
  <si>
    <t>Investeringer  (ex. bompenger etc.)</t>
  </si>
  <si>
    <t>Avsetning til / bruk av fondsmidler</t>
  </si>
  <si>
    <t>Låneopptak</t>
  </si>
  <si>
    <t>Gjeld i % av driftsinntekter (prosentpoeng)</t>
  </si>
  <si>
    <t>Mill. kroner</t>
  </si>
  <si>
    <t>Kroner</t>
  </si>
  <si>
    <t>FINANSIELLE MÅLTALL / HANDLINGSREGLER</t>
  </si>
  <si>
    <t>DRIFT</t>
  </si>
  <si>
    <t>Driftsinntekter, fast justering etter budsjettår (ca-tall)</t>
  </si>
  <si>
    <t>Overføring fra drift til investeringer</t>
  </si>
  <si>
    <t>Netto avsetning til disposisjonsfond (drift)</t>
  </si>
  <si>
    <t>Netto driftsresultat (korrigert)</t>
  </si>
  <si>
    <t>Netto driftsresultat (korrigert) i pst av driftsinntekter</t>
  </si>
  <si>
    <t>Måltall (pst)</t>
  </si>
  <si>
    <t>Overføring til investering i pst av driftsinntekter</t>
  </si>
  <si>
    <t>Overføring + momskompensasjon fra investeringer i % av DI</t>
  </si>
  <si>
    <t>GJELD</t>
  </si>
  <si>
    <t>Driftsinntekter, kombinasjon av løpende/fast justering (ca-tall)</t>
  </si>
  <si>
    <t>Avdrag på langsiktig lånegjeld</t>
  </si>
  <si>
    <t>Gjeld i pst av driftsinntekter</t>
  </si>
  <si>
    <t>SOLIDITET (OVERSKUDD FRA TIDLIGERE ÅR)</t>
  </si>
  <si>
    <t>Disposisjonsfond utenom pensjonsfond 31.12</t>
  </si>
  <si>
    <t>Pensjonsfond (lik premieavvik) 31.12</t>
  </si>
  <si>
    <t>Disposisjonsfond inkl. pensjonsfond 31.12</t>
  </si>
  <si>
    <t>Måltall i mill. kroner (3 pst utover pensjonsfond)</t>
  </si>
  <si>
    <t>Disposisjonsfond (eks. pensjonsfond) i pst av driftsinntekter</t>
  </si>
  <si>
    <t>Norway Chess</t>
  </si>
  <si>
    <t>Kaileie Oanes-Lauvik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</si>
</sst>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_ &quot;kr &quot;* #,##0.00_ ;_ &quot;kr &quot;* \-#,##0.00_ ;_ &quot;kr &quot;* \-??_ ;_ @_ "/>
    <numFmt numFmtId="173" formatCode="[$kr-414]\ #,##0.00;[Red]\-[$kr-414]\ #,##0.00"/>
    <numFmt numFmtId="174" formatCode="_ &quot;kr &quot;* #,##0.000_ ;_ &quot;kr &quot;* \-#,##0.000_ ;_ &quot;kr &quot;* \-??_ ;_ @_ "/>
    <numFmt numFmtId="175" formatCode="_ &quot;kr &quot;* #,##0.0_ ;_ &quot;kr &quot;* \-#,##0.0_ ;_ &quot;kr &quot;* \-??_ ;_ @_ "/>
    <numFmt numFmtId="176" formatCode="_ &quot;kr &quot;* #,##0_ ;_ &quot;kr &quot;* \-#,##0_ ;_ &quot;kr &quot;* \-??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[$kr-414]\ #,##0.0;[Red]\-[$kr-414]\ #,##0.0"/>
    <numFmt numFmtId="183" formatCode="[$kr-414]\ #,##0;[Red]\-[$kr-414]\ #,##0"/>
    <numFmt numFmtId="184" formatCode="&quot;kr&quot;\ #,##0.00"/>
    <numFmt numFmtId="185" formatCode="0.0"/>
    <numFmt numFmtId="186" formatCode="_ * #,##0.0_ ;_ * \-#,##0.0_ ;_ * &quot;-&quot;??_ ;_ @_ "/>
    <numFmt numFmtId="187" formatCode="_ * #,##0_ ;_ * \-#,##0_ ;_ * &quot;-&quot;??_ ;_ @_ "/>
    <numFmt numFmtId="188" formatCode="[$-414]d\.\ mmmm\ yyyy"/>
    <numFmt numFmtId="189" formatCode="#,##0.0"/>
    <numFmt numFmtId="190" formatCode="[$kr-414]\ #,##0.00;[Red][$kr-414]\ \-#,##0.00"/>
    <numFmt numFmtId="191" formatCode="#,##0.000"/>
    <numFmt numFmtId="192" formatCode="#,##0.0000"/>
    <numFmt numFmtId="193" formatCode="#,##0.00000"/>
    <numFmt numFmtId="194" formatCode="_-* #,##0.0_-;\-* #,##0.0_-;_-* &quot;-&quot;?_-;_-@_-"/>
    <numFmt numFmtId="195" formatCode="_-* #,##0.00_-;\-* #,##0.00_-;_-* &quot;-&quot;?_-;_-@_-"/>
    <numFmt numFmtId="196" formatCode="0.0\ %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173" fontId="0" fillId="0" borderId="0" xfId="0" applyNumberFormat="1" applyAlignment="1">
      <alignment horizontal="left"/>
    </xf>
    <xf numFmtId="173" fontId="5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right" wrapText="1"/>
    </xf>
    <xf numFmtId="3" fontId="3" fillId="0" borderId="10" xfId="44" applyNumberFormat="1" applyFont="1" applyFill="1" applyBorder="1" applyAlignment="1" applyProtection="1">
      <alignment horizontal="left" wrapText="1"/>
      <protection/>
    </xf>
    <xf numFmtId="3" fontId="3" fillId="33" borderId="10" xfId="0" applyNumberFormat="1" applyFont="1" applyFill="1" applyBorder="1" applyAlignment="1">
      <alignment horizontal="left" wrapText="1"/>
    </xf>
    <xf numFmtId="3" fontId="2" fillId="33" borderId="10" xfId="44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>
      <alignment horizontal="left" wrapText="1"/>
    </xf>
    <xf numFmtId="3" fontId="2" fillId="0" borderId="10" xfId="44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left" wrapText="1"/>
    </xf>
    <xf numFmtId="3" fontId="4" fillId="0" borderId="10" xfId="44" applyNumberFormat="1" applyFont="1" applyFill="1" applyBorder="1" applyAlignment="1" applyProtection="1">
      <alignment horizontal="right" wrapText="1"/>
      <protection/>
    </xf>
    <xf numFmtId="3" fontId="4" fillId="0" borderId="10" xfId="0" applyNumberFormat="1" applyFont="1" applyBorder="1" applyAlignment="1">
      <alignment wrapText="1"/>
    </xf>
    <xf numFmtId="3" fontId="4" fillId="33" borderId="10" xfId="44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Border="1" applyAlignment="1">
      <alignment horizontal="left" wrapText="1"/>
    </xf>
    <xf numFmtId="3" fontId="3" fillId="33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3" fillId="0" borderId="10" xfId="44" applyNumberFormat="1" applyFont="1" applyFill="1" applyBorder="1" applyAlignment="1" applyProtection="1">
      <alignment horizontal="right" wrapText="1"/>
      <protection/>
    </xf>
    <xf numFmtId="3" fontId="2" fillId="33" borderId="10" xfId="44" applyNumberFormat="1" applyFont="1" applyFill="1" applyBorder="1" applyAlignment="1" applyProtection="1">
      <alignment wrapText="1"/>
      <protection/>
    </xf>
    <xf numFmtId="3" fontId="2" fillId="0" borderId="10" xfId="44" applyNumberFormat="1" applyFont="1" applyFill="1" applyBorder="1" applyAlignment="1" applyProtection="1">
      <alignment wrapText="1"/>
      <protection/>
    </xf>
    <xf numFmtId="3" fontId="3" fillId="34" borderId="10" xfId="0" applyNumberFormat="1" applyFont="1" applyFill="1" applyBorder="1" applyAlignment="1">
      <alignment wrapText="1"/>
    </xf>
    <xf numFmtId="3" fontId="3" fillId="34" borderId="10" xfId="44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14" borderId="10" xfId="0" applyNumberFormat="1" applyFont="1" applyFill="1" applyBorder="1" applyAlignment="1">
      <alignment wrapText="1"/>
    </xf>
    <xf numFmtId="3" fontId="2" fillId="14" borderId="10" xfId="44" applyNumberFormat="1" applyFont="1" applyFill="1" applyBorder="1" applyAlignment="1" applyProtection="1">
      <alignment wrapText="1"/>
      <protection/>
    </xf>
    <xf numFmtId="3" fontId="2" fillId="36" borderId="10" xfId="44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12" borderId="10" xfId="0" applyNumberFormat="1" applyFont="1" applyFill="1" applyBorder="1" applyAlignment="1">
      <alignment horizontal="center"/>
    </xf>
    <xf numFmtId="3" fontId="3" fillId="12" borderId="10" xfId="0" applyNumberFormat="1" applyFont="1" applyFill="1" applyBorder="1" applyAlignment="1">
      <alignment wrapText="1"/>
    </xf>
    <xf numFmtId="3" fontId="4" fillId="12" borderId="10" xfId="44" applyNumberFormat="1" applyFont="1" applyFill="1" applyBorder="1" applyAlignment="1" applyProtection="1">
      <alignment horizontal="right" wrapText="1"/>
      <protection/>
    </xf>
    <xf numFmtId="3" fontId="2" fillId="12" borderId="10" xfId="0" applyNumberFormat="1" applyFont="1" applyFill="1" applyBorder="1" applyAlignment="1">
      <alignment/>
    </xf>
    <xf numFmtId="3" fontId="2" fillId="38" borderId="0" xfId="0" applyNumberFormat="1" applyFont="1" applyFill="1" applyAlignment="1">
      <alignment/>
    </xf>
    <xf numFmtId="3" fontId="2" fillId="0" borderId="10" xfId="0" applyNumberFormat="1" applyFont="1" applyBorder="1" applyAlignment="1">
      <alignment wrapText="1"/>
    </xf>
    <xf numFmtId="3" fontId="2" fillId="18" borderId="10" xfId="0" applyNumberFormat="1" applyFont="1" applyFill="1" applyBorder="1" applyAlignment="1">
      <alignment horizontal="center"/>
    </xf>
    <xf numFmtId="3" fontId="4" fillId="18" borderId="10" xfId="0" applyNumberFormat="1" applyFont="1" applyFill="1" applyBorder="1" applyAlignment="1">
      <alignment wrapText="1"/>
    </xf>
    <xf numFmtId="3" fontId="4" fillId="18" borderId="10" xfId="44" applyNumberFormat="1" applyFont="1" applyFill="1" applyBorder="1" applyAlignment="1" applyProtection="1">
      <alignment horizontal="right" wrapText="1"/>
      <protection/>
    </xf>
    <xf numFmtId="3" fontId="2" fillId="18" borderId="10" xfId="0" applyNumberFormat="1" applyFont="1" applyFill="1" applyBorder="1" applyAlignment="1">
      <alignment/>
    </xf>
    <xf numFmtId="3" fontId="2" fillId="39" borderId="0" xfId="0" applyNumberFormat="1" applyFont="1" applyFill="1" applyAlignment="1">
      <alignment/>
    </xf>
    <xf numFmtId="173" fontId="3" fillId="0" borderId="10" xfId="0" applyNumberFormat="1" applyFont="1" applyBorder="1" applyAlignment="1">
      <alignment horizontal="left" wrapText="1"/>
    </xf>
    <xf numFmtId="173" fontId="3" fillId="0" borderId="10" xfId="44" applyNumberFormat="1" applyFont="1" applyFill="1" applyBorder="1" applyAlignment="1" applyProtection="1">
      <alignment horizontal="left" wrapText="1"/>
      <protection/>
    </xf>
    <xf numFmtId="173" fontId="5" fillId="0" borderId="10" xfId="0" applyNumberFormat="1" applyFont="1" applyBorder="1" applyAlignment="1">
      <alignment horizontal="left"/>
    </xf>
    <xf numFmtId="181" fontId="6" fillId="0" borderId="10" xfId="0" applyNumberFormat="1" applyFont="1" applyFill="1" applyBorder="1" applyAlignment="1">
      <alignment horizontal="left"/>
    </xf>
    <xf numFmtId="183" fontId="0" fillId="36" borderId="10" xfId="0" applyNumberFormat="1" applyFont="1" applyFill="1" applyBorder="1" applyAlignment="1">
      <alignment wrapText="1"/>
    </xf>
    <xf numFmtId="183" fontId="2" fillId="36" borderId="10" xfId="44" applyNumberFormat="1" applyFont="1" applyFill="1" applyBorder="1" applyAlignment="1" applyProtection="1">
      <alignment horizontal="left" wrapText="1"/>
      <protection/>
    </xf>
    <xf numFmtId="173" fontId="0" fillId="0" borderId="10" xfId="0" applyNumberFormat="1" applyBorder="1" applyAlignment="1">
      <alignment horizontal="left"/>
    </xf>
    <xf numFmtId="173" fontId="2" fillId="0" borderId="10" xfId="0" applyNumberFormat="1" applyFont="1" applyBorder="1" applyAlignment="1">
      <alignment horizontal="left" wrapText="1"/>
    </xf>
    <xf numFmtId="173" fontId="4" fillId="0" borderId="10" xfId="0" applyNumberFormat="1" applyFont="1" applyBorder="1" applyAlignment="1">
      <alignment horizontal="left" wrapText="1"/>
    </xf>
    <xf numFmtId="173" fontId="3" fillId="36" borderId="10" xfId="0" applyNumberFormat="1" applyFont="1" applyFill="1" applyBorder="1" applyAlignment="1">
      <alignment horizontal="left" wrapText="1"/>
    </xf>
    <xf numFmtId="183" fontId="2" fillId="36" borderId="11" xfId="44" applyNumberFormat="1" applyFont="1" applyFill="1" applyBorder="1" applyAlignment="1" applyProtection="1">
      <alignment horizontal="left" wrapText="1"/>
      <protection/>
    </xf>
    <xf numFmtId="172" fontId="46" fillId="0" borderId="0" xfId="44" applyFont="1" applyAlignment="1">
      <alignment/>
    </xf>
    <xf numFmtId="183" fontId="4" fillId="0" borderId="10" xfId="0" applyNumberFormat="1" applyFont="1" applyBorder="1" applyAlignment="1">
      <alignment horizontal="left" wrapText="1"/>
    </xf>
    <xf numFmtId="181" fontId="6" fillId="40" borderId="10" xfId="0" applyNumberFormat="1" applyFont="1" applyFill="1" applyBorder="1" applyAlignment="1">
      <alignment horizontal="left"/>
    </xf>
    <xf numFmtId="183" fontId="6" fillId="40" borderId="10" xfId="42" applyNumberFormat="1" applyFont="1" applyFill="1" applyBorder="1" applyAlignment="1">
      <alignment/>
    </xf>
    <xf numFmtId="183" fontId="6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4" fillId="36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36" borderId="10" xfId="0" applyNumberFormat="1" applyFont="1" applyFill="1" applyBorder="1" applyAlignment="1">
      <alignment wrapText="1"/>
    </xf>
    <xf numFmtId="10" fontId="0" fillId="0" borderId="10" xfId="0" applyNumberFormat="1" applyBorder="1" applyAlignment="1">
      <alignment horizontal="left"/>
    </xf>
    <xf numFmtId="173" fontId="0" fillId="36" borderId="0" xfId="0" applyNumberFormat="1" applyFill="1" applyAlignment="1">
      <alignment horizontal="left"/>
    </xf>
    <xf numFmtId="181" fontId="6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173" fontId="2" fillId="36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Border="1" applyAlignment="1">
      <alignment horizontal="left"/>
    </xf>
    <xf numFmtId="183" fontId="0" fillId="36" borderId="10" xfId="0" applyNumberFormat="1" applyFont="1" applyFill="1" applyBorder="1" applyAlignment="1">
      <alignment horizontal="left"/>
    </xf>
    <xf numFmtId="183" fontId="1" fillId="36" borderId="10" xfId="42" applyNumberFormat="1" applyFont="1" applyFill="1" applyBorder="1" applyAlignment="1">
      <alignment/>
    </xf>
    <xf numFmtId="173" fontId="2" fillId="0" borderId="0" xfId="0" applyNumberFormat="1" applyFont="1" applyBorder="1" applyAlignment="1">
      <alignment horizontal="left" wrapText="1"/>
    </xf>
    <xf numFmtId="173" fontId="4" fillId="0" borderId="0" xfId="0" applyNumberFormat="1" applyFont="1" applyBorder="1" applyAlignment="1">
      <alignment horizontal="left" wrapText="1"/>
    </xf>
    <xf numFmtId="183" fontId="4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91" fontId="6" fillId="0" borderId="0" xfId="0" applyNumberFormat="1" applyFont="1" applyAlignment="1">
      <alignment/>
    </xf>
    <xf numFmtId="0" fontId="6" fillId="41" borderId="0" xfId="0" applyFont="1" applyFill="1" applyAlignment="1">
      <alignment/>
    </xf>
    <xf numFmtId="191" fontId="6" fillId="41" borderId="0" xfId="0" applyNumberFormat="1" applyFont="1" applyFill="1" applyAlignment="1">
      <alignment/>
    </xf>
    <xf numFmtId="0" fontId="6" fillId="19" borderId="0" xfId="0" applyFont="1" applyFill="1" applyAlignment="1">
      <alignment/>
    </xf>
    <xf numFmtId="191" fontId="6" fillId="19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41" borderId="0" xfId="0" applyNumberFormat="1" applyFont="1" applyFill="1" applyAlignment="1">
      <alignment/>
    </xf>
    <xf numFmtId="3" fontId="6" fillId="19" borderId="0" xfId="0" applyNumberFormat="1" applyFont="1" applyFill="1" applyAlignment="1">
      <alignment/>
    </xf>
    <xf numFmtId="0" fontId="1" fillId="0" borderId="0" xfId="0" applyFont="1" applyAlignment="1">
      <alignment/>
    </xf>
    <xf numFmtId="19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6" fillId="0" borderId="0" xfId="42" applyNumberFormat="1" applyFont="1" applyAlignment="1">
      <alignment/>
    </xf>
    <xf numFmtId="0" fontId="6" fillId="42" borderId="0" xfId="0" applyFont="1" applyFill="1" applyAlignment="1">
      <alignment/>
    </xf>
    <xf numFmtId="186" fontId="6" fillId="42" borderId="0" xfId="42" applyNumberFormat="1" applyFont="1" applyFill="1" applyAlignment="1">
      <alignment/>
    </xf>
    <xf numFmtId="0" fontId="6" fillId="43" borderId="0" xfId="0" applyFont="1" applyFill="1" applyAlignment="1">
      <alignment/>
    </xf>
    <xf numFmtId="186" fontId="6" fillId="43" borderId="0" xfId="42" applyNumberFormat="1" applyFont="1" applyFill="1" applyAlignment="1">
      <alignment/>
    </xf>
    <xf numFmtId="186" fontId="47" fillId="42" borderId="0" xfId="42" applyNumberFormat="1" applyFont="1" applyFill="1" applyAlignment="1">
      <alignment/>
    </xf>
    <xf numFmtId="0" fontId="6" fillId="25" borderId="0" xfId="0" applyFont="1" applyFill="1" applyAlignment="1">
      <alignment/>
    </xf>
    <xf numFmtId="186" fontId="6" fillId="25" borderId="0" xfId="42" applyNumberFormat="1" applyFont="1" applyFill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1" fillId="0" borderId="10" xfId="0" applyFont="1" applyBorder="1" applyAlignment="1" quotePrefix="1">
      <alignment vertical="center" wrapText="1"/>
    </xf>
    <xf numFmtId="3" fontId="1" fillId="0" borderId="10" xfId="42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7">
      <selection activeCell="B42" sqref="B42:F45"/>
    </sheetView>
  </sheetViews>
  <sheetFormatPr defaultColWidth="11.57421875" defaultRowHeight="15"/>
  <cols>
    <col min="1" max="1" width="9.140625" style="32" bestFit="1" customWidth="1"/>
    <col min="2" max="2" width="62.28125" style="1" bestFit="1" customWidth="1"/>
    <col min="3" max="6" width="15.8515625" style="1" bestFit="1" customWidth="1"/>
    <col min="7" max="7" width="19.8515625" style="1" bestFit="1" customWidth="1"/>
    <col min="8" max="16384" width="11.57421875" style="1" customWidth="1"/>
  </cols>
  <sheetData>
    <row r="1" spans="1:7" s="2" customFormat="1" ht="12.75">
      <c r="A1" s="32"/>
      <c r="B1" s="6"/>
      <c r="C1" s="7" t="s">
        <v>0</v>
      </c>
      <c r="D1" s="7" t="s">
        <v>1</v>
      </c>
      <c r="E1" s="7" t="s">
        <v>2</v>
      </c>
      <c r="F1" s="7" t="s">
        <v>17</v>
      </c>
      <c r="G1" s="39" t="s">
        <v>38</v>
      </c>
    </row>
    <row r="2" spans="1:7" ht="12.75">
      <c r="A2" s="33" t="s">
        <v>36</v>
      </c>
      <c r="B2" s="8" t="s">
        <v>3</v>
      </c>
      <c r="C2" s="9"/>
      <c r="D2" s="9"/>
      <c r="E2" s="9"/>
      <c r="F2" s="9"/>
      <c r="G2" s="38"/>
    </row>
    <row r="3" spans="1:7" ht="12.75">
      <c r="A3" s="34">
        <v>400</v>
      </c>
      <c r="B3" s="10" t="s">
        <v>37</v>
      </c>
      <c r="C3" s="11">
        <f>G3*-0.1</f>
        <v>-4068300</v>
      </c>
      <c r="D3" s="11">
        <f>C3</f>
        <v>-4068300</v>
      </c>
      <c r="E3" s="11">
        <f>D3</f>
        <v>-4068300</v>
      </c>
      <c r="F3" s="11">
        <f>E3</f>
        <v>-4068300</v>
      </c>
      <c r="G3" s="25">
        <v>40683000</v>
      </c>
    </row>
    <row r="4" spans="1:7" ht="12.75">
      <c r="A4" s="34"/>
      <c r="B4" s="10" t="s">
        <v>45</v>
      </c>
      <c r="C4" s="11">
        <v>-660000</v>
      </c>
      <c r="D4" s="11">
        <v>-250000</v>
      </c>
      <c r="E4" s="11"/>
      <c r="F4" s="11"/>
      <c r="G4" s="25"/>
    </row>
    <row r="5" spans="1:7" ht="12.75">
      <c r="A5" s="35"/>
      <c r="B5" s="13" t="s">
        <v>4</v>
      </c>
      <c r="C5" s="14">
        <f>SUM(C3:C4)</f>
        <v>-4728300</v>
      </c>
      <c r="D5" s="14">
        <f>SUM(D3:D4)</f>
        <v>-4318300</v>
      </c>
      <c r="E5" s="14">
        <f>SUM(E3:E4)</f>
        <v>-4068300</v>
      </c>
      <c r="F5" s="14">
        <f>SUM(F3:F4)</f>
        <v>-4068300</v>
      </c>
      <c r="G5" s="25"/>
    </row>
    <row r="6" spans="1:7" s="2" customFormat="1" ht="12.75">
      <c r="A6" s="35"/>
      <c r="B6" s="13"/>
      <c r="C6" s="14"/>
      <c r="D6" s="14"/>
      <c r="E6" s="14"/>
      <c r="F6" s="14"/>
      <c r="G6" s="25"/>
    </row>
    <row r="7" spans="1:7" ht="12.75">
      <c r="A7" s="36"/>
      <c r="B7" s="8" t="s">
        <v>5</v>
      </c>
      <c r="C7" s="16"/>
      <c r="D7" s="16"/>
      <c r="E7" s="16"/>
      <c r="F7" s="16"/>
      <c r="G7" s="30"/>
    </row>
    <row r="8" spans="1:7" ht="12.75">
      <c r="A8" s="35">
        <v>420</v>
      </c>
      <c r="B8" s="17" t="s">
        <v>39</v>
      </c>
      <c r="C8" s="11">
        <f>G8*-0.5</f>
        <v>-3503000</v>
      </c>
      <c r="D8" s="11">
        <f>C8</f>
        <v>-3503000</v>
      </c>
      <c r="E8" s="11">
        <f>D8</f>
        <v>-3503000</v>
      </c>
      <c r="F8" s="11">
        <f>E8</f>
        <v>-3503000</v>
      </c>
      <c r="G8" s="25">
        <v>7006000</v>
      </c>
    </row>
    <row r="9" spans="1:7" ht="12.75">
      <c r="A9" s="35"/>
      <c r="B9" s="15" t="s">
        <v>4</v>
      </c>
      <c r="C9" s="14">
        <f>C8</f>
        <v>-3503000</v>
      </c>
      <c r="D9" s="14">
        <f>D8</f>
        <v>-3503000</v>
      </c>
      <c r="E9" s="14">
        <f>E8</f>
        <v>-3503000</v>
      </c>
      <c r="F9" s="14">
        <f>F8</f>
        <v>-3503000</v>
      </c>
      <c r="G9" s="25"/>
    </row>
    <row r="10" spans="1:7" s="2" customFormat="1" ht="12.75">
      <c r="A10" s="35"/>
      <c r="B10" s="15"/>
      <c r="C10" s="14"/>
      <c r="D10" s="14"/>
      <c r="E10" s="14"/>
      <c r="F10" s="14"/>
      <c r="G10" s="25"/>
    </row>
    <row r="11" spans="1:7" s="45" customFormat="1" ht="12.75">
      <c r="A11" s="41"/>
      <c r="B11" s="42" t="s">
        <v>40</v>
      </c>
      <c r="C11" s="43"/>
      <c r="D11" s="43"/>
      <c r="E11" s="43"/>
      <c r="F11" s="43"/>
      <c r="G11" s="44"/>
    </row>
    <row r="12" spans="1:7" s="2" customFormat="1" ht="15">
      <c r="A12" s="35">
        <v>420</v>
      </c>
      <c r="B12" s="46" t="s">
        <v>41</v>
      </c>
      <c r="C12" s="14">
        <f>3287000-G12</f>
        <v>-869000</v>
      </c>
      <c r="D12" s="14">
        <f aca="true" t="shared" si="0" ref="D12:F13">C12</f>
        <v>-869000</v>
      </c>
      <c r="E12" s="14">
        <f t="shared" si="0"/>
        <v>-869000</v>
      </c>
      <c r="F12" s="14">
        <f t="shared" si="0"/>
        <v>-869000</v>
      </c>
      <c r="G12" s="40">
        <v>4156000</v>
      </c>
    </row>
    <row r="13" spans="1:7" s="2" customFormat="1" ht="12.75">
      <c r="A13" s="35"/>
      <c r="B13" s="15" t="s">
        <v>4</v>
      </c>
      <c r="C13" s="14">
        <f>C12</f>
        <v>-869000</v>
      </c>
      <c r="D13" s="14">
        <f t="shared" si="0"/>
        <v>-869000</v>
      </c>
      <c r="E13" s="14">
        <f t="shared" si="0"/>
        <v>-869000</v>
      </c>
      <c r="F13" s="14">
        <f t="shared" si="0"/>
        <v>-869000</v>
      </c>
      <c r="G13" s="25"/>
    </row>
    <row r="14" spans="1:7" s="2" customFormat="1" ht="12.75">
      <c r="A14" s="35"/>
      <c r="B14" s="15"/>
      <c r="C14" s="14"/>
      <c r="D14" s="14"/>
      <c r="E14" s="14"/>
      <c r="F14" s="14"/>
      <c r="G14" s="25"/>
    </row>
    <row r="15" spans="1:7" ht="12.75">
      <c r="A15" s="36"/>
      <c r="B15" s="18" t="s">
        <v>6</v>
      </c>
      <c r="C15" s="16"/>
      <c r="D15" s="16"/>
      <c r="E15" s="16"/>
      <c r="F15" s="16"/>
      <c r="G15" s="30"/>
    </row>
    <row r="16" spans="1:7" ht="12.75">
      <c r="A16" s="35"/>
      <c r="B16" s="19" t="s">
        <v>42</v>
      </c>
      <c r="C16" s="11">
        <v>-5000000</v>
      </c>
      <c r="D16" s="11">
        <v>-5000000</v>
      </c>
      <c r="E16" s="11">
        <v>-5000000</v>
      </c>
      <c r="F16" s="11">
        <v>-5000000</v>
      </c>
      <c r="G16" s="25"/>
    </row>
    <row r="17" spans="1:7" ht="12.75">
      <c r="A17" s="35"/>
      <c r="B17" s="15" t="s">
        <v>4</v>
      </c>
      <c r="C17" s="20">
        <f>SUM(C16:C16)</f>
        <v>-5000000</v>
      </c>
      <c r="D17" s="20">
        <f>SUM(D16:D16)</f>
        <v>-5000000</v>
      </c>
      <c r="E17" s="20">
        <f>SUM(E16:E16)</f>
        <v>-5000000</v>
      </c>
      <c r="F17" s="20">
        <f>SUM(F16:F16)</f>
        <v>-5000000</v>
      </c>
      <c r="G17" s="25"/>
    </row>
    <row r="18" spans="1:7" s="2" customFormat="1" ht="12.75">
      <c r="A18" s="35"/>
      <c r="B18" s="15"/>
      <c r="C18" s="14"/>
      <c r="D18" s="14"/>
      <c r="E18" s="14"/>
      <c r="F18" s="14"/>
      <c r="G18" s="25"/>
    </row>
    <row r="19" spans="1:7" s="51" customFormat="1" ht="12.75">
      <c r="A19" s="47"/>
      <c r="B19" s="48" t="s">
        <v>43</v>
      </c>
      <c r="C19" s="49"/>
      <c r="D19" s="49"/>
      <c r="E19" s="49"/>
      <c r="F19" s="49"/>
      <c r="G19" s="50"/>
    </row>
    <row r="20" spans="1:7" s="2" customFormat="1" ht="12.75">
      <c r="A20" s="35"/>
      <c r="B20" s="46" t="s">
        <v>44</v>
      </c>
      <c r="C20" s="14">
        <v>-3500000</v>
      </c>
      <c r="D20" s="14">
        <v>-5000000</v>
      </c>
      <c r="E20" s="14">
        <v>-7500000</v>
      </c>
      <c r="F20" s="14">
        <v>-10000000</v>
      </c>
      <c r="G20" s="25"/>
    </row>
    <row r="21" spans="1:7" s="2" customFormat="1" ht="12.75">
      <c r="A21" s="35"/>
      <c r="B21" s="15" t="s">
        <v>4</v>
      </c>
      <c r="C21" s="14">
        <f>SUM(C20:C20)</f>
        <v>-3500000</v>
      </c>
      <c r="D21" s="14">
        <f>SUM(D20:D20)</f>
        <v>-5000000</v>
      </c>
      <c r="E21" s="14">
        <f>SUM(E20:E20)</f>
        <v>-7500000</v>
      </c>
      <c r="F21" s="14">
        <f>SUM(F20:F20)</f>
        <v>-10000000</v>
      </c>
      <c r="G21" s="25"/>
    </row>
    <row r="22" spans="1:7" s="2" customFormat="1" ht="12.75">
      <c r="A22" s="35"/>
      <c r="B22" s="15"/>
      <c r="C22" s="14"/>
      <c r="D22" s="14"/>
      <c r="E22" s="14"/>
      <c r="F22" s="14"/>
      <c r="G22" s="25"/>
    </row>
    <row r="23" spans="1:7" ht="12.75">
      <c r="A23" s="36"/>
      <c r="B23" s="18" t="s">
        <v>7</v>
      </c>
      <c r="C23" s="16"/>
      <c r="D23" s="16"/>
      <c r="E23" s="16"/>
      <c r="F23" s="16"/>
      <c r="G23" s="30"/>
    </row>
    <row r="24" spans="1:7" ht="12.75">
      <c r="A24" s="35"/>
      <c r="B24" s="19" t="s">
        <v>51</v>
      </c>
      <c r="C24" s="11">
        <f>-9793000/2</f>
        <v>-4896500</v>
      </c>
      <c r="D24" s="11">
        <f>-7380000/2</f>
        <v>-3690000</v>
      </c>
      <c r="E24" s="11">
        <f>-5630000/2</f>
        <v>-2815000</v>
      </c>
      <c r="F24" s="11">
        <f>-5630000/2</f>
        <v>-2815000</v>
      </c>
      <c r="G24" s="25"/>
    </row>
    <row r="25" spans="1:7" ht="12.75">
      <c r="A25" s="35"/>
      <c r="B25" s="19" t="s">
        <v>111</v>
      </c>
      <c r="C25" s="11">
        <v>500000</v>
      </c>
      <c r="D25" s="11">
        <v>500000</v>
      </c>
      <c r="E25" s="11">
        <v>500000</v>
      </c>
      <c r="F25" s="11">
        <v>500000</v>
      </c>
      <c r="G25" s="25"/>
    </row>
    <row r="26" spans="1:7" ht="12.75">
      <c r="A26" s="35"/>
      <c r="B26" s="15" t="s">
        <v>4</v>
      </c>
      <c r="C26" s="14">
        <f>SUM(C24:C25)</f>
        <v>-4396500</v>
      </c>
      <c r="D26" s="14">
        <f>SUM(D24:D25)</f>
        <v>-3190000</v>
      </c>
      <c r="E26" s="14">
        <f>SUM(E24:E25)</f>
        <v>-2315000</v>
      </c>
      <c r="F26" s="14">
        <f>SUM(F24:F25)</f>
        <v>-2315000</v>
      </c>
      <c r="G26" s="25"/>
    </row>
    <row r="27" spans="1:7" s="2" customFormat="1" ht="12.75">
      <c r="A27" s="35"/>
      <c r="B27" s="19"/>
      <c r="C27" s="11"/>
      <c r="D27" s="11"/>
      <c r="E27" s="11"/>
      <c r="F27" s="11"/>
      <c r="G27" s="25"/>
    </row>
    <row r="28" spans="1:7" ht="12.75">
      <c r="A28" s="36"/>
      <c r="B28" s="18" t="s">
        <v>8</v>
      </c>
      <c r="C28" s="21"/>
      <c r="D28" s="21"/>
      <c r="E28" s="21"/>
      <c r="F28" s="21"/>
      <c r="G28" s="30"/>
    </row>
    <row r="29" spans="1:7" ht="12.75">
      <c r="A29" s="35"/>
      <c r="B29" s="12" t="s">
        <v>9</v>
      </c>
      <c r="C29" s="11">
        <v>-2700000</v>
      </c>
      <c r="D29" s="11">
        <v>-2700000</v>
      </c>
      <c r="E29" s="11">
        <v>-2700000</v>
      </c>
      <c r="F29" s="11">
        <v>-2700000</v>
      </c>
      <c r="G29" s="25"/>
    </row>
    <row r="30" spans="1:7" ht="12.75">
      <c r="A30" s="35"/>
      <c r="B30" s="12" t="s">
        <v>13</v>
      </c>
      <c r="C30" s="11">
        <v>-2700000</v>
      </c>
      <c r="D30" s="11">
        <v>-2700000</v>
      </c>
      <c r="E30" s="11">
        <v>-2700000</v>
      </c>
      <c r="F30" s="11">
        <v>-2700000</v>
      </c>
      <c r="G30" s="25"/>
    </row>
    <row r="31" spans="1:7" ht="12.75">
      <c r="A31" s="35"/>
      <c r="B31" s="12" t="s">
        <v>52</v>
      </c>
      <c r="C31" s="11">
        <v>-1000000</v>
      </c>
      <c r="D31" s="11">
        <v>-1000000</v>
      </c>
      <c r="E31" s="11">
        <v>-1000000</v>
      </c>
      <c r="F31" s="11">
        <v>-1000000</v>
      </c>
      <c r="G31" s="25"/>
    </row>
    <row r="32" spans="1:7" ht="12.75">
      <c r="A32" s="35"/>
      <c r="B32" s="15" t="s">
        <v>4</v>
      </c>
      <c r="C32" s="14">
        <f>SUM(C29:C31)</f>
        <v>-6400000</v>
      </c>
      <c r="D32" s="14">
        <f>SUM(D29:D31)</f>
        <v>-6400000</v>
      </c>
      <c r="E32" s="14">
        <f>SUM(E29:E31)</f>
        <v>-6400000</v>
      </c>
      <c r="F32" s="14">
        <f>SUM(F29:F31)</f>
        <v>-6400000</v>
      </c>
      <c r="G32" s="25"/>
    </row>
    <row r="33" spans="1:7" s="2" customFormat="1" ht="12.75">
      <c r="A33" s="35"/>
      <c r="B33" s="19"/>
      <c r="C33" s="22"/>
      <c r="D33" s="22"/>
      <c r="E33" s="22"/>
      <c r="F33" s="22"/>
      <c r="G33" s="25"/>
    </row>
    <row r="34" spans="1:7" ht="12.75">
      <c r="A34" s="36"/>
      <c r="B34" s="18" t="s">
        <v>10</v>
      </c>
      <c r="C34" s="21"/>
      <c r="D34" s="21"/>
      <c r="E34" s="21"/>
      <c r="F34" s="21"/>
      <c r="G34" s="30"/>
    </row>
    <row r="35" spans="1:7" ht="12.75">
      <c r="A35" s="35"/>
      <c r="B35" s="19" t="s">
        <v>53</v>
      </c>
      <c r="C35" s="11">
        <v>-13000000</v>
      </c>
      <c r="D35" s="11">
        <v>-13000000</v>
      </c>
      <c r="E35" s="11">
        <v>-13000000</v>
      </c>
      <c r="F35" s="11">
        <v>-13000000</v>
      </c>
      <c r="G35" s="25"/>
    </row>
    <row r="36" spans="1:7" ht="12.75">
      <c r="A36" s="35"/>
      <c r="B36" s="19" t="s">
        <v>11</v>
      </c>
      <c r="C36" s="11">
        <v>2000000</v>
      </c>
      <c r="D36" s="11">
        <v>2000000</v>
      </c>
      <c r="E36" s="11">
        <v>2000000</v>
      </c>
      <c r="F36" s="11">
        <v>2000000</v>
      </c>
      <c r="G36" s="25"/>
    </row>
    <row r="37" spans="1:7" ht="12.75">
      <c r="A37" s="35"/>
      <c r="B37" s="19" t="s">
        <v>54</v>
      </c>
      <c r="C37" s="11">
        <f>C35*-0.8</f>
        <v>10400000</v>
      </c>
      <c r="D37" s="11">
        <f>D35*-0.8</f>
        <v>10400000</v>
      </c>
      <c r="E37" s="11">
        <f>E35*-0.8</f>
        <v>10400000</v>
      </c>
      <c r="F37" s="11">
        <f>F35*-0.8</f>
        <v>10400000</v>
      </c>
      <c r="G37" s="25"/>
    </row>
    <row r="38" spans="1:7" ht="12.75">
      <c r="A38" s="35"/>
      <c r="B38" s="15" t="s">
        <v>4</v>
      </c>
      <c r="C38" s="14">
        <f>SUM(C35:C37)</f>
        <v>-600000</v>
      </c>
      <c r="D38" s="14">
        <f>SUM(D35:D37)</f>
        <v>-600000</v>
      </c>
      <c r="E38" s="14">
        <f>SUM(E35:E37)</f>
        <v>-600000</v>
      </c>
      <c r="F38" s="14">
        <f>SUM(F35:F37)</f>
        <v>-600000</v>
      </c>
      <c r="G38" s="25"/>
    </row>
    <row r="39" spans="1:7" s="2" customFormat="1" ht="12.75">
      <c r="A39" s="35"/>
      <c r="B39" s="15"/>
      <c r="C39" s="14"/>
      <c r="D39" s="14"/>
      <c r="E39" s="14"/>
      <c r="F39" s="14"/>
      <c r="G39" s="25"/>
    </row>
    <row r="40" spans="1:7" ht="12.75">
      <c r="A40" s="36"/>
      <c r="B40" s="18" t="s">
        <v>12</v>
      </c>
      <c r="C40" s="16"/>
      <c r="D40" s="16"/>
      <c r="E40" s="16"/>
      <c r="F40" s="16"/>
      <c r="G40" s="30"/>
    </row>
    <row r="41" spans="1:7" ht="12.75">
      <c r="A41" s="35"/>
      <c r="B41" s="19" t="s">
        <v>56</v>
      </c>
      <c r="C41" s="11">
        <v>5000000</v>
      </c>
      <c r="D41" s="11">
        <v>5000000</v>
      </c>
      <c r="E41" s="11">
        <v>5000000</v>
      </c>
      <c r="F41" s="11">
        <v>5000000</v>
      </c>
      <c r="G41" s="25"/>
    </row>
    <row r="42" spans="1:7" ht="12.75">
      <c r="A42" s="110"/>
      <c r="B42" s="112" t="s">
        <v>72</v>
      </c>
      <c r="C42" s="113">
        <v>5000000</v>
      </c>
      <c r="D42" s="113">
        <v>10000000</v>
      </c>
      <c r="E42" s="113">
        <v>15000000</v>
      </c>
      <c r="F42" s="113">
        <v>20000000</v>
      </c>
      <c r="G42" s="111"/>
    </row>
    <row r="43" spans="1:7" ht="12.75">
      <c r="A43" s="110"/>
      <c r="B43" s="112" t="s">
        <v>75</v>
      </c>
      <c r="C43" s="113">
        <v>1000000</v>
      </c>
      <c r="D43" s="113">
        <v>1000000</v>
      </c>
      <c r="E43" s="113">
        <v>1000000</v>
      </c>
      <c r="F43" s="113">
        <v>1000000</v>
      </c>
      <c r="G43" s="111"/>
    </row>
    <row r="44" spans="1:7" ht="12.75">
      <c r="A44" s="110"/>
      <c r="B44" s="112" t="s">
        <v>112</v>
      </c>
      <c r="C44" s="113">
        <v>3000000</v>
      </c>
      <c r="D44" s="113">
        <v>3000000</v>
      </c>
      <c r="E44" s="113">
        <v>3000000</v>
      </c>
      <c r="F44" s="113">
        <v>3000000</v>
      </c>
      <c r="G44" s="111"/>
    </row>
    <row r="45" spans="1:7" ht="12.75">
      <c r="A45" s="110"/>
      <c r="B45" s="112" t="s">
        <v>55</v>
      </c>
      <c r="C45" s="113">
        <v>-1112000</v>
      </c>
      <c r="D45" s="113">
        <v>-1112000</v>
      </c>
      <c r="E45" s="113">
        <v>-1112000</v>
      </c>
      <c r="F45" s="113">
        <v>-1112000</v>
      </c>
      <c r="G45" s="111"/>
    </row>
    <row r="46" spans="1:7" ht="12.75">
      <c r="A46" s="35"/>
      <c r="B46" s="15" t="s">
        <v>4</v>
      </c>
      <c r="C46" s="14">
        <f>SUM(C41:C45)</f>
        <v>12888000</v>
      </c>
      <c r="D46" s="14">
        <f>SUM(D41:D45)</f>
        <v>17888000</v>
      </c>
      <c r="E46" s="14">
        <f>SUM(E41:E45)</f>
        <v>22888000</v>
      </c>
      <c r="F46" s="14">
        <f>SUM(F41:F45)</f>
        <v>27888000</v>
      </c>
      <c r="G46" s="25"/>
    </row>
    <row r="47" spans="1:7" ht="12.75">
      <c r="A47" s="35"/>
      <c r="B47" s="15"/>
      <c r="C47" s="14"/>
      <c r="D47" s="14"/>
      <c r="E47" s="14"/>
      <c r="F47" s="14"/>
      <c r="G47" s="25"/>
    </row>
    <row r="48" spans="1:7" ht="12.75">
      <c r="A48" s="35"/>
      <c r="B48" s="27" t="s">
        <v>34</v>
      </c>
      <c r="C48" s="28"/>
      <c r="D48" s="28"/>
      <c r="E48" s="28"/>
      <c r="F48" s="28"/>
      <c r="G48" s="25"/>
    </row>
    <row r="49" spans="1:7" ht="15">
      <c r="A49" s="35"/>
      <c r="B49" s="76" t="s">
        <v>71</v>
      </c>
      <c r="C49" s="40">
        <f>-6365700000*0.001</f>
        <v>-6365700</v>
      </c>
      <c r="D49" s="29">
        <f>-6360100000*0.001</f>
        <v>-6360100</v>
      </c>
      <c r="E49" s="29">
        <f>-6331000000*0.001</f>
        <v>-6331000</v>
      </c>
      <c r="F49" s="29">
        <f>-6330300000*0.001</f>
        <v>-6330300</v>
      </c>
      <c r="G49" s="25"/>
    </row>
    <row r="50" spans="1:7" s="75" customFormat="1" ht="15">
      <c r="A50" s="72"/>
      <c r="B50" s="71" t="s">
        <v>4</v>
      </c>
      <c r="C50" s="73">
        <f>C49</f>
        <v>-6365700</v>
      </c>
      <c r="D50" s="73">
        <f>D49</f>
        <v>-6360100</v>
      </c>
      <c r="E50" s="73">
        <f>E49</f>
        <v>-6331000</v>
      </c>
      <c r="F50" s="73">
        <f>F49</f>
        <v>-6330300</v>
      </c>
      <c r="G50" s="74"/>
    </row>
    <row r="51" spans="1:7" s="3" customFormat="1" ht="12.75">
      <c r="A51" s="35"/>
      <c r="B51" s="19"/>
      <c r="C51" s="22"/>
      <c r="D51" s="22"/>
      <c r="E51" s="22"/>
      <c r="F51" s="22"/>
      <c r="G51" s="25"/>
    </row>
    <row r="52" spans="1:7" ht="12.75">
      <c r="A52" s="37"/>
      <c r="B52" s="23" t="s">
        <v>14</v>
      </c>
      <c r="C52" s="24">
        <f>C5+C9+C17+C21+C26+C32+C38+C46+C13+C50</f>
        <v>-22474500</v>
      </c>
      <c r="D52" s="24">
        <f>D5+D9+D17+D21+D26+D32+D38+D46+D13+D50</f>
        <v>-17352400</v>
      </c>
      <c r="E52" s="24">
        <f>E5+E9+E17+E21+E26+E32+E38+E46+E13+E50</f>
        <v>-13698300</v>
      </c>
      <c r="F52" s="24">
        <f>F5+F9+F17+F21+F26+F32+F38+F46+F13+F50</f>
        <v>-11197600</v>
      </c>
      <c r="G52" s="31"/>
    </row>
    <row r="53" spans="1:7" ht="12.75">
      <c r="A53" s="35"/>
      <c r="B53" s="25"/>
      <c r="C53" s="25"/>
      <c r="D53" s="25"/>
      <c r="E53" s="25"/>
      <c r="F53" s="25"/>
      <c r="G53" s="25"/>
    </row>
    <row r="54" spans="1:7" ht="12.75">
      <c r="A54" s="35"/>
      <c r="B54" s="26" t="s">
        <v>33</v>
      </c>
      <c r="C54" s="26">
        <f>C52+'Innsparinger på lån'!B25+'Innsparinger på lån'!B26</f>
        <v>-23674500.000000004</v>
      </c>
      <c r="D54" s="26">
        <f>D52+'Innsparinger på lån'!C25+'Innsparinger på lån'!C26</f>
        <v>-23152399.999999996</v>
      </c>
      <c r="E54" s="26">
        <f>E52+'Innsparinger på lån'!D25+'Innsparinger på lån'!D26</f>
        <v>-20398299.999999985</v>
      </c>
      <c r="F54" s="26">
        <f>F52+'Innsparinger på lån'!E25+'Innsparinger på lån'!E26</f>
        <v>-19897600.000000045</v>
      </c>
      <c r="G54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26" sqref="B26"/>
    </sheetView>
  </sheetViews>
  <sheetFormatPr defaultColWidth="11.57421875" defaultRowHeight="15"/>
  <cols>
    <col min="1" max="1" width="12.8515625" style="4" bestFit="1" customWidth="1"/>
    <col min="2" max="2" width="59.28125" style="4" bestFit="1" customWidth="1"/>
    <col min="3" max="3" width="16.28125" style="4" bestFit="1" customWidth="1"/>
    <col min="4" max="5" width="15.8515625" style="4" bestFit="1" customWidth="1"/>
    <col min="6" max="11" width="15.421875" style="4" bestFit="1" customWidth="1"/>
    <col min="12" max="16384" width="11.57421875" style="4" customWidth="1"/>
  </cols>
  <sheetData>
    <row r="1" spans="1:11" s="5" customFormat="1" ht="15">
      <c r="A1" s="52" t="s">
        <v>15</v>
      </c>
      <c r="B1" s="52" t="s">
        <v>16</v>
      </c>
      <c r="C1" s="52" t="s">
        <v>4</v>
      </c>
      <c r="D1" s="52" t="s">
        <v>0</v>
      </c>
      <c r="E1" s="53" t="s">
        <v>1</v>
      </c>
      <c r="F1" s="54" t="s">
        <v>2</v>
      </c>
      <c r="G1" s="54" t="s">
        <v>17</v>
      </c>
      <c r="H1" s="54" t="s">
        <v>18</v>
      </c>
      <c r="I1" s="54" t="s">
        <v>19</v>
      </c>
      <c r="J1" s="54" t="s">
        <v>20</v>
      </c>
      <c r="K1" s="54" t="s">
        <v>50</v>
      </c>
    </row>
    <row r="2" spans="1:11" s="5" customFormat="1" ht="15">
      <c r="A2" s="55" t="s">
        <v>21</v>
      </c>
      <c r="B2" s="69" t="s">
        <v>46</v>
      </c>
      <c r="C2" s="56">
        <f>SUM(D2:K2)</f>
        <v>-16400000</v>
      </c>
      <c r="D2" s="57">
        <v>-2050000</v>
      </c>
      <c r="E2" s="57">
        <v>-2050000</v>
      </c>
      <c r="F2" s="57">
        <v>-2050000</v>
      </c>
      <c r="G2" s="57">
        <v>-2050000</v>
      </c>
      <c r="H2" s="57">
        <v>-2050000</v>
      </c>
      <c r="I2" s="57">
        <v>-2050000</v>
      </c>
      <c r="J2" s="57">
        <v>-2050000</v>
      </c>
      <c r="K2" s="57">
        <v>-2050000</v>
      </c>
    </row>
    <row r="3" spans="1:11" s="5" customFormat="1" ht="15">
      <c r="A3" s="55" t="s">
        <v>22</v>
      </c>
      <c r="B3" s="69" t="s">
        <v>47</v>
      </c>
      <c r="C3" s="56">
        <f>SUM(D3:J3)</f>
        <v>-10250000</v>
      </c>
      <c r="D3" s="57">
        <v>-2050000</v>
      </c>
      <c r="E3" s="57">
        <v>-2050000</v>
      </c>
      <c r="F3" s="57">
        <v>-2050000</v>
      </c>
      <c r="G3" s="57">
        <v>-2050000</v>
      </c>
      <c r="H3" s="57">
        <v>-2050000</v>
      </c>
      <c r="I3" s="57"/>
      <c r="J3" s="57"/>
      <c r="K3" s="82"/>
    </row>
    <row r="4" spans="1:11" ht="15">
      <c r="A4" s="55" t="s">
        <v>23</v>
      </c>
      <c r="B4" s="69" t="s">
        <v>48</v>
      </c>
      <c r="C4" s="56">
        <f>SUM(D4:J4)</f>
        <v>-37970000</v>
      </c>
      <c r="D4" s="57">
        <v>-3080000</v>
      </c>
      <c r="E4" s="57">
        <v>-10260000</v>
      </c>
      <c r="F4" s="57">
        <v>-10260000</v>
      </c>
      <c r="G4" s="57">
        <v>-5130000</v>
      </c>
      <c r="H4" s="57">
        <v>-3080000</v>
      </c>
      <c r="I4" s="57">
        <v>-3080000</v>
      </c>
      <c r="J4" s="57">
        <v>-3080000</v>
      </c>
      <c r="K4" s="57">
        <v>-3080000</v>
      </c>
    </row>
    <row r="5" spans="1:11" ht="15">
      <c r="A5" s="55" t="s">
        <v>24</v>
      </c>
      <c r="B5" s="69" t="s">
        <v>49</v>
      </c>
      <c r="C5" s="56">
        <f>SUM(D5:J5)</f>
        <v>-10260000</v>
      </c>
      <c r="D5" s="57">
        <v>-10260000</v>
      </c>
      <c r="E5" s="57"/>
      <c r="F5" s="57"/>
      <c r="G5" s="83"/>
      <c r="H5" s="83"/>
      <c r="I5" s="83"/>
      <c r="J5" s="83"/>
      <c r="K5" s="82"/>
    </row>
    <row r="6" spans="1:11" ht="15">
      <c r="A6" s="55" t="s">
        <v>57</v>
      </c>
      <c r="B6" s="70" t="s">
        <v>58</v>
      </c>
      <c r="C6" s="63">
        <f>D6</f>
        <v>-89000000</v>
      </c>
      <c r="D6" s="62">
        <v>-89000000</v>
      </c>
      <c r="E6" s="57"/>
      <c r="F6" s="57"/>
      <c r="G6" s="57"/>
      <c r="H6" s="57"/>
      <c r="I6" s="57"/>
      <c r="J6" s="57"/>
      <c r="K6" s="82"/>
    </row>
    <row r="7" spans="1:11" ht="15">
      <c r="A7" s="61" t="s">
        <v>59</v>
      </c>
      <c r="B7" s="81" t="s">
        <v>25</v>
      </c>
      <c r="C7" s="56">
        <f>SUM(D7:J7)</f>
        <v>-105000000</v>
      </c>
      <c r="D7" s="57">
        <f>-15000000</f>
        <v>-15000000</v>
      </c>
      <c r="E7" s="57">
        <f aca="true" t="shared" si="0" ref="E7:K7">-15000000</f>
        <v>-15000000</v>
      </c>
      <c r="F7" s="57">
        <f t="shared" si="0"/>
        <v>-15000000</v>
      </c>
      <c r="G7" s="57">
        <f t="shared" si="0"/>
        <v>-15000000</v>
      </c>
      <c r="H7" s="57">
        <f t="shared" si="0"/>
        <v>-15000000</v>
      </c>
      <c r="I7" s="57">
        <f t="shared" si="0"/>
        <v>-15000000</v>
      </c>
      <c r="J7" s="57">
        <f t="shared" si="0"/>
        <v>-15000000</v>
      </c>
      <c r="K7" s="57">
        <f t="shared" si="0"/>
        <v>-15000000</v>
      </c>
    </row>
    <row r="8" spans="1:11" s="78" customFormat="1" ht="15">
      <c r="A8" s="61" t="s">
        <v>60</v>
      </c>
      <c r="B8" s="81" t="s">
        <v>35</v>
      </c>
      <c r="C8" s="56">
        <f>SUM(D8:J8)</f>
        <v>20000000</v>
      </c>
      <c r="D8" s="57">
        <v>10000000</v>
      </c>
      <c r="E8" s="57">
        <v>10000000</v>
      </c>
      <c r="F8" s="57"/>
      <c r="G8" s="57"/>
      <c r="H8" s="57"/>
      <c r="I8" s="57"/>
      <c r="J8" s="57"/>
      <c r="K8" s="57"/>
    </row>
    <row r="9" spans="1:11" s="78" customFormat="1" ht="15">
      <c r="A9" s="61"/>
      <c r="B9" s="54" t="s">
        <v>73</v>
      </c>
      <c r="C9" s="56"/>
      <c r="D9" s="57"/>
      <c r="E9" s="57"/>
      <c r="F9" s="57"/>
      <c r="G9" s="57"/>
      <c r="H9" s="57"/>
      <c r="I9" s="57"/>
      <c r="J9" s="57"/>
      <c r="K9" s="57"/>
    </row>
    <row r="10" spans="1:11" s="78" customFormat="1" ht="15">
      <c r="A10" s="79" t="s">
        <v>61</v>
      </c>
      <c r="B10" s="80" t="s">
        <v>62</v>
      </c>
      <c r="C10" s="84">
        <f>SUM(D10:K10)</f>
        <v>-27966400</v>
      </c>
      <c r="D10" s="84"/>
      <c r="E10" s="84">
        <f>(-E19*A18)*A17</f>
        <v>-1264340</v>
      </c>
      <c r="F10" s="84">
        <f>(-F19*A18)*A17</f>
        <v>-5530140</v>
      </c>
      <c r="G10" s="84">
        <f>(-G19*A18)*A17</f>
        <v>-15010380</v>
      </c>
      <c r="H10" s="84">
        <f>(-H19*A18)*A17</f>
        <v>-5371520</v>
      </c>
      <c r="I10" s="84">
        <f>(-I19*A18)*A17</f>
        <v>-790020</v>
      </c>
      <c r="J10" s="84">
        <f>(-J19*A18)*A17</f>
        <v>0</v>
      </c>
      <c r="K10" s="84">
        <f>(-K19*A18)*A17</f>
        <v>0</v>
      </c>
    </row>
    <row r="11" spans="1:11" s="78" customFormat="1" ht="15">
      <c r="A11" s="79" t="s">
        <v>63</v>
      </c>
      <c r="B11" s="80" t="s">
        <v>64</v>
      </c>
      <c r="C11" s="84">
        <f>SUM(D11:K11)</f>
        <v>-31759420</v>
      </c>
      <c r="D11" s="84"/>
      <c r="E11" s="84">
        <f>(-E20*A18)*A17</f>
        <v>-474320</v>
      </c>
      <c r="F11" s="84">
        <f>(-F20*A18)*A17</f>
        <v>-790020</v>
      </c>
      <c r="G11" s="84">
        <f>(-G20*A18)*A17</f>
        <v>-6794480</v>
      </c>
      <c r="H11" s="84">
        <f>(-H20*A18)*A17</f>
        <v>-15800400</v>
      </c>
      <c r="I11" s="84">
        <f>(-I20*A18)*A17</f>
        <v>-7110180</v>
      </c>
      <c r="J11" s="84">
        <f>(-J20*A18)*A17</f>
        <v>-790020</v>
      </c>
      <c r="K11" s="84">
        <f>(-K20*A18)*A17</f>
        <v>0</v>
      </c>
    </row>
    <row r="12" spans="1:11" s="78" customFormat="1" ht="15">
      <c r="A12" s="79" t="s">
        <v>65</v>
      </c>
      <c r="B12" s="80" t="s">
        <v>66</v>
      </c>
      <c r="C12" s="84">
        <f>SUM(D12:K12)</f>
        <v>-33813780</v>
      </c>
      <c r="D12" s="84"/>
      <c r="E12" s="84">
        <f>(-E21*A18)*A17</f>
        <v>0</v>
      </c>
      <c r="F12" s="84">
        <f>(-F21*A18)*A17</f>
        <v>-474320</v>
      </c>
      <c r="G12" s="84">
        <f>(-G21*A18)*A17</f>
        <v>-790020</v>
      </c>
      <c r="H12" s="84">
        <f>(-H21*A18)*A17</f>
        <v>-5214440</v>
      </c>
      <c r="I12" s="84">
        <f>(-I21*A18)*A17</f>
        <v>-15800400</v>
      </c>
      <c r="J12" s="84">
        <f>(-J21*A18)*A17</f>
        <v>-10744580</v>
      </c>
      <c r="K12" s="84">
        <f>(-K21*A18)*A17</f>
        <v>-790020</v>
      </c>
    </row>
    <row r="13" spans="1:11" s="78" customFormat="1" ht="15">
      <c r="A13" s="79" t="s">
        <v>67</v>
      </c>
      <c r="B13" s="80" t="s">
        <v>68</v>
      </c>
      <c r="C13" s="84">
        <f>SUM(D13:K13)</f>
        <v>-632016</v>
      </c>
      <c r="D13" s="84"/>
      <c r="E13" s="84">
        <f>(-E22*A18)*A17</f>
        <v>-632016</v>
      </c>
      <c r="F13" s="84">
        <f>(-F22*A18)*A17</f>
        <v>0</v>
      </c>
      <c r="G13" s="84">
        <f>(-G22*A18)*A17</f>
        <v>0</v>
      </c>
      <c r="H13" s="84">
        <f>(-H22*A18)*A17</f>
        <v>0</v>
      </c>
      <c r="I13" s="84">
        <f>(-I22*A18)*A17</f>
        <v>0</v>
      </c>
      <c r="J13" s="84">
        <f>(-J22*A18)*A17</f>
        <v>0</v>
      </c>
      <c r="K13" s="84">
        <f>(-K22*A18)*A17</f>
        <v>0</v>
      </c>
    </row>
    <row r="14" spans="1:11" s="78" customFormat="1" ht="15">
      <c r="A14" s="79" t="s">
        <v>69</v>
      </c>
      <c r="B14" s="80" t="s">
        <v>70</v>
      </c>
      <c r="C14" s="84">
        <f>D14+E14+F14+G14+H14+I14+J14+K14</f>
        <v>-37131556</v>
      </c>
      <c r="D14" s="84"/>
      <c r="E14" s="84">
        <f>(-E23*A18)*A17</f>
        <v>-474320</v>
      </c>
      <c r="F14" s="84">
        <f>(-F23*A18)*A17</f>
        <v>-2370060</v>
      </c>
      <c r="G14" s="84">
        <f>(-G23*A18)*A17</f>
        <v>-15800400</v>
      </c>
      <c r="H14" s="84">
        <f>(-H23*A18)*A17</f>
        <v>-2212056</v>
      </c>
      <c r="I14" s="84">
        <f>(-I23*A18)*A17</f>
        <v>-5530140</v>
      </c>
      <c r="J14" s="84">
        <f>(-J23*A18)*A17</f>
        <v>-5530140</v>
      </c>
      <c r="K14" s="84">
        <f>(-K23*A18)*A17</f>
        <v>-5214440</v>
      </c>
    </row>
    <row r="15" spans="1:11" ht="15">
      <c r="A15" s="59"/>
      <c r="B15" s="60" t="s">
        <v>4</v>
      </c>
      <c r="C15" s="64">
        <f aca="true" t="shared" si="1" ref="C15:K15">SUM(C2:C14)</f>
        <v>-380183172</v>
      </c>
      <c r="D15" s="64">
        <f t="shared" si="1"/>
        <v>-111440000</v>
      </c>
      <c r="E15" s="64">
        <f t="shared" si="1"/>
        <v>-22204996</v>
      </c>
      <c r="F15" s="64">
        <f t="shared" si="1"/>
        <v>-38524540</v>
      </c>
      <c r="G15" s="64">
        <f t="shared" si="1"/>
        <v>-62625280</v>
      </c>
      <c r="H15" s="64">
        <f t="shared" si="1"/>
        <v>-50778416</v>
      </c>
      <c r="I15" s="64">
        <f t="shared" si="1"/>
        <v>-49360740</v>
      </c>
      <c r="J15" s="64">
        <f t="shared" si="1"/>
        <v>-37194740</v>
      </c>
      <c r="K15" s="64">
        <f t="shared" si="1"/>
        <v>-26134460</v>
      </c>
    </row>
    <row r="16" spans="1:11" ht="15">
      <c r="A16" s="85"/>
      <c r="B16" s="86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5">
      <c r="A17" s="77">
        <v>0.2</v>
      </c>
      <c r="B17" s="54" t="s">
        <v>73</v>
      </c>
      <c r="C17" s="77"/>
      <c r="D17" s="58"/>
      <c r="E17" s="58"/>
      <c r="F17" s="58"/>
      <c r="G17" s="58"/>
      <c r="H17" s="58"/>
      <c r="I17" s="58"/>
      <c r="J17" s="58"/>
      <c r="K17" s="58"/>
    </row>
    <row r="18" spans="1:11" ht="15">
      <c r="A18" s="77">
        <v>0.77</v>
      </c>
      <c r="B18" s="54" t="s">
        <v>74</v>
      </c>
      <c r="C18" s="77"/>
      <c r="D18" s="58"/>
      <c r="E18" s="58"/>
      <c r="F18" s="58"/>
      <c r="G18" s="58"/>
      <c r="H18" s="58"/>
      <c r="I18" s="58"/>
      <c r="J18" s="58"/>
      <c r="K18" s="58"/>
    </row>
    <row r="19" spans="1:11" ht="15">
      <c r="A19" s="65" t="s">
        <v>61</v>
      </c>
      <c r="B19" s="68" t="s">
        <v>62</v>
      </c>
      <c r="C19" s="66">
        <f>SUM(D19:K19)</f>
        <v>181600000</v>
      </c>
      <c r="D19" s="66"/>
      <c r="E19" s="66">
        <v>8210000</v>
      </c>
      <c r="F19" s="66">
        <v>35910000</v>
      </c>
      <c r="G19" s="66">
        <v>97470000</v>
      </c>
      <c r="H19" s="66">
        <v>34880000</v>
      </c>
      <c r="I19" s="67">
        <v>5130000</v>
      </c>
      <c r="J19" s="67"/>
      <c r="K19" s="67"/>
    </row>
    <row r="20" spans="1:11" ht="15">
      <c r="A20" s="65" t="s">
        <v>63</v>
      </c>
      <c r="B20" s="68" t="s">
        <v>64</v>
      </c>
      <c r="C20" s="66">
        <f>SUM(D20:K20)</f>
        <v>206230000</v>
      </c>
      <c r="D20" s="66"/>
      <c r="E20" s="66">
        <v>3080000</v>
      </c>
      <c r="F20" s="66">
        <v>5130000</v>
      </c>
      <c r="G20" s="66">
        <v>44120000</v>
      </c>
      <c r="H20" s="66">
        <v>102600000</v>
      </c>
      <c r="I20" s="67">
        <v>46170000</v>
      </c>
      <c r="J20" s="67">
        <v>5130000</v>
      </c>
      <c r="K20" s="67"/>
    </row>
    <row r="21" spans="1:11" ht="15">
      <c r="A21" s="65" t="s">
        <v>65</v>
      </c>
      <c r="B21" s="68" t="s">
        <v>66</v>
      </c>
      <c r="C21" s="66">
        <f>SUM(D21:K21)</f>
        <v>219570000</v>
      </c>
      <c r="D21" s="66"/>
      <c r="E21" s="66"/>
      <c r="F21" s="66">
        <v>3080000</v>
      </c>
      <c r="G21" s="66">
        <v>5130000</v>
      </c>
      <c r="H21" s="66">
        <v>33860000</v>
      </c>
      <c r="I21" s="67">
        <v>102600000</v>
      </c>
      <c r="J21" s="67">
        <v>69770000</v>
      </c>
      <c r="K21" s="67">
        <v>5130000</v>
      </c>
    </row>
    <row r="22" spans="1:11" ht="15">
      <c r="A22" s="65" t="s">
        <v>67</v>
      </c>
      <c r="B22" s="68" t="s">
        <v>68</v>
      </c>
      <c r="C22" s="66">
        <f>SUM(D22:K22)</f>
        <v>4104000</v>
      </c>
      <c r="D22" s="66"/>
      <c r="E22" s="66">
        <v>4104000</v>
      </c>
      <c r="F22" s="66"/>
      <c r="G22" s="66"/>
      <c r="H22" s="66"/>
      <c r="I22" s="67"/>
      <c r="J22" s="67"/>
      <c r="K22" s="67"/>
    </row>
    <row r="23" spans="1:11" ht="15">
      <c r="A23" s="65" t="s">
        <v>69</v>
      </c>
      <c r="B23" s="68" t="s">
        <v>70</v>
      </c>
      <c r="C23" s="66">
        <f>D23+E23+F23+G23+H23+I23+J23+K23</f>
        <v>243114000</v>
      </c>
      <c r="D23" s="66">
        <v>2000000</v>
      </c>
      <c r="E23" s="66">
        <v>3080000</v>
      </c>
      <c r="F23" s="66">
        <v>15390000</v>
      </c>
      <c r="G23" s="66">
        <v>102600000</v>
      </c>
      <c r="H23" s="66">
        <v>14364000</v>
      </c>
      <c r="I23" s="67">
        <v>35910000</v>
      </c>
      <c r="J23" s="67">
        <v>35910000</v>
      </c>
      <c r="K23" s="67">
        <v>33860000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ignoredErrors>
    <ignoredError sqref="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9.8515625" style="0" bestFit="1" customWidth="1"/>
    <col min="2" max="9" width="11.7109375" style="0" bestFit="1" customWidth="1"/>
  </cols>
  <sheetData>
    <row r="1" spans="1:9" ht="15">
      <c r="A1" s="88" t="s">
        <v>89</v>
      </c>
      <c r="B1" s="89" t="s">
        <v>76</v>
      </c>
      <c r="C1" s="89" t="s">
        <v>77</v>
      </c>
      <c r="D1" s="89" t="s">
        <v>78</v>
      </c>
      <c r="E1" s="89" t="s">
        <v>79</v>
      </c>
      <c r="F1" s="89" t="s">
        <v>80</v>
      </c>
      <c r="G1" s="89" t="s">
        <v>81</v>
      </c>
      <c r="H1" s="89" t="s">
        <v>82</v>
      </c>
      <c r="I1" s="89" t="s">
        <v>83</v>
      </c>
    </row>
    <row r="2" ht="15">
      <c r="A2" s="88" t="s">
        <v>84</v>
      </c>
    </row>
    <row r="3" spans="1:9" ht="15">
      <c r="A3" s="88" t="s">
        <v>26</v>
      </c>
      <c r="B3" s="90">
        <v>-90.26699999999983</v>
      </c>
      <c r="C3" s="90">
        <v>-105.05299600000035</v>
      </c>
      <c r="D3" s="90">
        <v>-132.6575359999997</v>
      </c>
      <c r="E3" s="90">
        <v>-178.78381600000102</v>
      </c>
      <c r="F3" s="90">
        <v>-213.81423200000063</v>
      </c>
      <c r="G3" s="90">
        <v>-246.39697200000046</v>
      </c>
      <c r="H3" s="90">
        <v>-268.0247120000013</v>
      </c>
      <c r="I3" s="90">
        <v>-279.9931720000004</v>
      </c>
    </row>
    <row r="4" spans="1:9" ht="15">
      <c r="A4" s="91" t="s">
        <v>85</v>
      </c>
      <c r="B4" s="92">
        <v>-111.44000000000005</v>
      </c>
      <c r="C4" s="92">
        <v>-22.20499600000005</v>
      </c>
      <c r="D4" s="92">
        <v>-38.52453999999989</v>
      </c>
      <c r="E4" s="92">
        <v>-62.62527999999986</v>
      </c>
      <c r="F4" s="92">
        <v>-50.77841599999999</v>
      </c>
      <c r="G4" s="92">
        <v>-49.36074000000008</v>
      </c>
      <c r="H4" s="92">
        <v>-37.194740000000024</v>
      </c>
      <c r="I4" s="92">
        <v>-26.13445999999999</v>
      </c>
    </row>
    <row r="5" spans="1:9" ht="15">
      <c r="A5" s="88" t="s">
        <v>27</v>
      </c>
      <c r="B5" s="90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</row>
    <row r="6" spans="1:9" ht="15">
      <c r="A6" s="88" t="s">
        <v>28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</row>
    <row r="7" spans="1:9" ht="15">
      <c r="A7" s="91" t="s">
        <v>29</v>
      </c>
      <c r="B7" s="92">
        <v>-21.172999999999973</v>
      </c>
      <c r="C7" s="92">
        <v>-4.218999999999994</v>
      </c>
      <c r="D7" s="92">
        <v>-7.320000000000022</v>
      </c>
      <c r="E7" s="92">
        <v>-11.899000000000001</v>
      </c>
      <c r="F7" s="92">
        <v>-9.647999999999996</v>
      </c>
      <c r="G7" s="92">
        <v>-9.377999999999986</v>
      </c>
      <c r="H7" s="92">
        <v>-7.066999999999979</v>
      </c>
      <c r="I7" s="92">
        <v>-4.966000000000008</v>
      </c>
    </row>
    <row r="8" spans="1:9" ht="15">
      <c r="A8" s="88" t="s">
        <v>86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</row>
    <row r="9" spans="1:9" ht="15">
      <c r="A9" s="88" t="s">
        <v>30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</row>
    <row r="10" spans="1:9" ht="15">
      <c r="A10" s="91" t="s">
        <v>87</v>
      </c>
      <c r="B10" s="92">
        <v>-90.267</v>
      </c>
      <c r="C10" s="92">
        <v>-17.985996000000057</v>
      </c>
      <c r="D10" s="92">
        <v>-31.204539999999895</v>
      </c>
      <c r="E10" s="92">
        <v>-50.72627999999992</v>
      </c>
      <c r="F10" s="92">
        <v>-41.13041600000008</v>
      </c>
      <c r="G10" s="92">
        <v>-39.98273999999998</v>
      </c>
      <c r="H10" s="92">
        <v>-30.12773999999999</v>
      </c>
      <c r="I10" s="92">
        <v>-21.168459999999925</v>
      </c>
    </row>
    <row r="11" spans="1:9" ht="15">
      <c r="A11" s="93" t="s">
        <v>31</v>
      </c>
      <c r="B11" s="94">
        <v>-1.2000000000000028</v>
      </c>
      <c r="C11" s="94">
        <v>-2.6000000000000085</v>
      </c>
      <c r="D11" s="94">
        <v>-3.0999999999999943</v>
      </c>
      <c r="E11" s="94">
        <v>-4.100000000000023</v>
      </c>
      <c r="F11" s="94">
        <v>-5.199999999999989</v>
      </c>
      <c r="G11" s="94">
        <v>-6.099999999999994</v>
      </c>
      <c r="H11" s="94">
        <v>-6.799999999999983</v>
      </c>
      <c r="I11" s="94">
        <v>-7.299999999999983</v>
      </c>
    </row>
    <row r="12" spans="1:9" ht="15">
      <c r="A12" s="93" t="s">
        <v>32</v>
      </c>
      <c r="B12" s="94">
        <v>0</v>
      </c>
      <c r="C12" s="94">
        <v>-3.1999999999999886</v>
      </c>
      <c r="D12" s="94">
        <v>-3.5999999999999943</v>
      </c>
      <c r="E12" s="94">
        <v>-4.600000000000023</v>
      </c>
      <c r="F12" s="94">
        <v>-6.099999999999994</v>
      </c>
      <c r="G12" s="94">
        <v>-7.400000000000006</v>
      </c>
      <c r="H12" s="94">
        <v>-8.5</v>
      </c>
      <c r="I12" s="94">
        <v>-9.199999999999989</v>
      </c>
    </row>
    <row r="13" spans="1:9" ht="15">
      <c r="A13" s="88" t="s">
        <v>88</v>
      </c>
      <c r="B13" s="95">
        <v>-1.2247896879240159</v>
      </c>
      <c r="C13" s="95">
        <v>-1.3914304105960298</v>
      </c>
      <c r="D13" s="95">
        <v>-1.7095043298969017</v>
      </c>
      <c r="E13" s="95">
        <v>-2.2488530314465436</v>
      </c>
      <c r="F13" s="95">
        <v>-2.6202724509803943</v>
      </c>
      <c r="G13" s="95">
        <v>-2.936793468414777</v>
      </c>
      <c r="H13" s="95">
        <v>-3.1093354060324856</v>
      </c>
      <c r="I13" s="95">
        <v>-3.1319146756152065</v>
      </c>
    </row>
    <row r="15" spans="1:9" ht="15">
      <c r="A15" s="88" t="s">
        <v>90</v>
      </c>
      <c r="B15" s="89" t="s">
        <v>76</v>
      </c>
      <c r="C15" s="89" t="s">
        <v>77</v>
      </c>
      <c r="D15" s="89" t="s">
        <v>78</v>
      </c>
      <c r="E15" s="89" t="s">
        <v>79</v>
      </c>
      <c r="F15" s="89" t="s">
        <v>80</v>
      </c>
      <c r="G15" s="89" t="s">
        <v>81</v>
      </c>
      <c r="H15" s="89" t="s">
        <v>82</v>
      </c>
      <c r="I15" s="89" t="s">
        <v>83</v>
      </c>
    </row>
    <row r="16" ht="15">
      <c r="A16" s="88" t="s">
        <v>84</v>
      </c>
    </row>
    <row r="17" spans="1:9" ht="15">
      <c r="A17" s="88" t="s">
        <v>26</v>
      </c>
      <c r="B17" s="95">
        <f>B3*1000000</f>
        <v>-90266999.99999982</v>
      </c>
      <c r="C17" s="95">
        <f aca="true" t="shared" si="0" ref="C17:I17">C3*1000000</f>
        <v>-105052996.00000034</v>
      </c>
      <c r="D17" s="95">
        <f t="shared" si="0"/>
        <v>-132657535.9999997</v>
      </c>
      <c r="E17" s="95">
        <f t="shared" si="0"/>
        <v>-178783816.000001</v>
      </c>
      <c r="F17" s="95">
        <f t="shared" si="0"/>
        <v>-213814232.00000063</v>
      </c>
      <c r="G17" s="95">
        <f t="shared" si="0"/>
        <v>-246396972.00000045</v>
      </c>
      <c r="H17" s="95">
        <f t="shared" si="0"/>
        <v>-268024712.00000128</v>
      </c>
      <c r="I17" s="95">
        <f t="shared" si="0"/>
        <v>-279993172.0000004</v>
      </c>
    </row>
    <row r="18" spans="1:9" ht="15">
      <c r="A18" s="91" t="s">
        <v>85</v>
      </c>
      <c r="B18" s="96">
        <f aca="true" t="shared" si="1" ref="B18:I18">B4*1000000</f>
        <v>-111440000.00000006</v>
      </c>
      <c r="C18" s="96">
        <f t="shared" si="1"/>
        <v>-22204996.000000052</v>
      </c>
      <c r="D18" s="96">
        <f t="shared" si="1"/>
        <v>-38524539.99999989</v>
      </c>
      <c r="E18" s="96">
        <f t="shared" si="1"/>
        <v>-62625279.99999986</v>
      </c>
      <c r="F18" s="96">
        <f t="shared" si="1"/>
        <v>-50778415.99999999</v>
      </c>
      <c r="G18" s="96">
        <f t="shared" si="1"/>
        <v>-49360740.000000075</v>
      </c>
      <c r="H18" s="96">
        <f t="shared" si="1"/>
        <v>-37194740.00000002</v>
      </c>
      <c r="I18" s="96">
        <f t="shared" si="1"/>
        <v>-26134459.99999999</v>
      </c>
    </row>
    <row r="19" spans="1:9" ht="15">
      <c r="A19" s="88" t="s">
        <v>27</v>
      </c>
      <c r="B19" s="95">
        <f aca="true" t="shared" si="2" ref="B19:I19">B5*1000000</f>
        <v>0</v>
      </c>
      <c r="C19" s="95">
        <f t="shared" si="2"/>
        <v>0</v>
      </c>
      <c r="D19" s="95">
        <f t="shared" si="2"/>
        <v>0</v>
      </c>
      <c r="E19" s="95">
        <f t="shared" si="2"/>
        <v>0</v>
      </c>
      <c r="F19" s="95">
        <f t="shared" si="2"/>
        <v>0</v>
      </c>
      <c r="G19" s="95">
        <f t="shared" si="2"/>
        <v>0</v>
      </c>
      <c r="H19" s="95">
        <f t="shared" si="2"/>
        <v>0</v>
      </c>
      <c r="I19" s="95">
        <f t="shared" si="2"/>
        <v>0</v>
      </c>
    </row>
    <row r="20" spans="1:9" ht="15">
      <c r="A20" s="88" t="s">
        <v>28</v>
      </c>
      <c r="B20" s="95">
        <f aca="true" t="shared" si="3" ref="B20:I20">B6*1000000</f>
        <v>0</v>
      </c>
      <c r="C20" s="95">
        <f t="shared" si="3"/>
        <v>0</v>
      </c>
      <c r="D20" s="95">
        <f t="shared" si="3"/>
        <v>0</v>
      </c>
      <c r="E20" s="95">
        <f t="shared" si="3"/>
        <v>0</v>
      </c>
      <c r="F20" s="95">
        <f t="shared" si="3"/>
        <v>0</v>
      </c>
      <c r="G20" s="95">
        <f t="shared" si="3"/>
        <v>0</v>
      </c>
      <c r="H20" s="95">
        <f t="shared" si="3"/>
        <v>0</v>
      </c>
      <c r="I20" s="95">
        <f t="shared" si="3"/>
        <v>0</v>
      </c>
    </row>
    <row r="21" spans="1:9" ht="15">
      <c r="A21" s="91" t="s">
        <v>29</v>
      </c>
      <c r="B21" s="96">
        <f aca="true" t="shared" si="4" ref="B21:I21">B7*1000000</f>
        <v>-21172999.999999974</v>
      </c>
      <c r="C21" s="96">
        <f t="shared" si="4"/>
        <v>-4218999.999999994</v>
      </c>
      <c r="D21" s="96">
        <f t="shared" si="4"/>
        <v>-7320000.000000021</v>
      </c>
      <c r="E21" s="96">
        <f t="shared" si="4"/>
        <v>-11899000</v>
      </c>
      <c r="F21" s="96">
        <f t="shared" si="4"/>
        <v>-9647999.999999996</v>
      </c>
      <c r="G21" s="96">
        <f t="shared" si="4"/>
        <v>-9377999.999999985</v>
      </c>
      <c r="H21" s="96">
        <f t="shared" si="4"/>
        <v>-7066999.999999979</v>
      </c>
      <c r="I21" s="96">
        <f t="shared" si="4"/>
        <v>-4966000.000000008</v>
      </c>
    </row>
    <row r="22" spans="1:9" ht="15">
      <c r="A22" s="88" t="s">
        <v>86</v>
      </c>
      <c r="B22" s="95">
        <f aca="true" t="shared" si="5" ref="B22:I22">B8*1000000</f>
        <v>0</v>
      </c>
      <c r="C22" s="95">
        <f t="shared" si="5"/>
        <v>0</v>
      </c>
      <c r="D22" s="95">
        <f t="shared" si="5"/>
        <v>0</v>
      </c>
      <c r="E22" s="95">
        <f t="shared" si="5"/>
        <v>0</v>
      </c>
      <c r="F22" s="95">
        <f t="shared" si="5"/>
        <v>0</v>
      </c>
      <c r="G22" s="95">
        <f t="shared" si="5"/>
        <v>0</v>
      </c>
      <c r="H22" s="95">
        <f t="shared" si="5"/>
        <v>0</v>
      </c>
      <c r="I22" s="95">
        <f t="shared" si="5"/>
        <v>0</v>
      </c>
    </row>
    <row r="23" spans="1:9" ht="15">
      <c r="A23" s="88" t="s">
        <v>30</v>
      </c>
      <c r="B23" s="95">
        <f aca="true" t="shared" si="6" ref="B23:I23">B9*1000000</f>
        <v>0</v>
      </c>
      <c r="C23" s="95">
        <f t="shared" si="6"/>
        <v>0</v>
      </c>
      <c r="D23" s="95">
        <f t="shared" si="6"/>
        <v>0</v>
      </c>
      <c r="E23" s="95">
        <f t="shared" si="6"/>
        <v>0</v>
      </c>
      <c r="F23" s="95">
        <f t="shared" si="6"/>
        <v>0</v>
      </c>
      <c r="G23" s="95">
        <f t="shared" si="6"/>
        <v>0</v>
      </c>
      <c r="H23" s="95">
        <f t="shared" si="6"/>
        <v>0</v>
      </c>
      <c r="I23" s="95">
        <f t="shared" si="6"/>
        <v>0</v>
      </c>
    </row>
    <row r="24" spans="1:9" ht="15">
      <c r="A24" s="91" t="s">
        <v>87</v>
      </c>
      <c r="B24" s="96">
        <f aca="true" t="shared" si="7" ref="B24:I24">B10*1000000</f>
        <v>-90267000</v>
      </c>
      <c r="C24" s="96">
        <f t="shared" si="7"/>
        <v>-17985996.000000056</v>
      </c>
      <c r="D24" s="96">
        <f t="shared" si="7"/>
        <v>-31204539.999999896</v>
      </c>
      <c r="E24" s="96">
        <f t="shared" si="7"/>
        <v>-50726279.99999992</v>
      </c>
      <c r="F24" s="96">
        <f t="shared" si="7"/>
        <v>-41130416.00000008</v>
      </c>
      <c r="G24" s="96">
        <f t="shared" si="7"/>
        <v>-39982739.99999998</v>
      </c>
      <c r="H24" s="96">
        <f t="shared" si="7"/>
        <v>-30127739.99999999</v>
      </c>
      <c r="I24" s="96">
        <f t="shared" si="7"/>
        <v>-21168459.999999925</v>
      </c>
    </row>
    <row r="25" spans="1:9" ht="15">
      <c r="A25" s="93" t="s">
        <v>31</v>
      </c>
      <c r="B25" s="97">
        <f aca="true" t="shared" si="8" ref="B25:I25">B11*1000000</f>
        <v>-1200000.0000000028</v>
      </c>
      <c r="C25" s="97">
        <f t="shared" si="8"/>
        <v>-2600000.0000000084</v>
      </c>
      <c r="D25" s="97">
        <f t="shared" si="8"/>
        <v>-3099999.9999999944</v>
      </c>
      <c r="E25" s="97">
        <f t="shared" si="8"/>
        <v>-4100000.000000023</v>
      </c>
      <c r="F25" s="97">
        <f t="shared" si="8"/>
        <v>-5199999.999999989</v>
      </c>
      <c r="G25" s="97">
        <f t="shared" si="8"/>
        <v>-6099999.999999994</v>
      </c>
      <c r="H25" s="97">
        <f t="shared" si="8"/>
        <v>-6799999.999999983</v>
      </c>
      <c r="I25" s="97">
        <f t="shared" si="8"/>
        <v>-7299999.999999983</v>
      </c>
    </row>
    <row r="26" spans="1:9" ht="15">
      <c r="A26" s="93" t="s">
        <v>32</v>
      </c>
      <c r="B26" s="97">
        <f aca="true" t="shared" si="9" ref="B26:I26">B12*1000000</f>
        <v>0</v>
      </c>
      <c r="C26" s="97">
        <f t="shared" si="9"/>
        <v>-3199999.999999989</v>
      </c>
      <c r="D26" s="97">
        <f t="shared" si="9"/>
        <v>-3599999.9999999944</v>
      </c>
      <c r="E26" s="97">
        <f t="shared" si="9"/>
        <v>-4600000.000000022</v>
      </c>
      <c r="F26" s="97">
        <f t="shared" si="9"/>
        <v>-6099999.999999994</v>
      </c>
      <c r="G26" s="97">
        <f t="shared" si="9"/>
        <v>-7400000.000000006</v>
      </c>
      <c r="H26" s="97">
        <f t="shared" si="9"/>
        <v>-8500000</v>
      </c>
      <c r="I26" s="97">
        <f t="shared" si="9"/>
        <v>-9199999.999999989</v>
      </c>
    </row>
    <row r="27" spans="1:9" ht="15">
      <c r="A27" s="88" t="s">
        <v>88</v>
      </c>
      <c r="B27" s="95">
        <v>-1.2247896879240159</v>
      </c>
      <c r="C27" s="95">
        <v>-1.3914304105960298</v>
      </c>
      <c r="D27" s="95">
        <v>-1.7095043298969017</v>
      </c>
      <c r="E27" s="95">
        <v>-2.2488530314465436</v>
      </c>
      <c r="F27" s="95">
        <v>-2.6202724509803943</v>
      </c>
      <c r="G27" s="95">
        <v>-2.936793468414777</v>
      </c>
      <c r="H27" s="95">
        <v>-3.1093354060324856</v>
      </c>
      <c r="I27" s="95">
        <v>-3.1319146756152065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58.00390625" style="98" bestFit="1" customWidth="1"/>
    <col min="2" max="5" width="8.28125" style="98" bestFit="1" customWidth="1"/>
    <col min="6" max="16384" width="11.421875" style="98" customWidth="1"/>
  </cols>
  <sheetData>
    <row r="1" spans="1:5" ht="12.75">
      <c r="A1" s="100" t="s">
        <v>91</v>
      </c>
      <c r="B1" s="89" t="s">
        <v>76</v>
      </c>
      <c r="C1" s="89" t="s">
        <v>77</v>
      </c>
      <c r="D1" s="89" t="s">
        <v>78</v>
      </c>
      <c r="E1" s="89">
        <v>2023</v>
      </c>
    </row>
    <row r="2" ht="12.75">
      <c r="A2" s="88"/>
    </row>
    <row r="3" ht="12.75">
      <c r="A3" s="101" t="s">
        <v>92</v>
      </c>
    </row>
    <row r="4" spans="1:5" ht="12.75">
      <c r="A4" s="88" t="s">
        <v>93</v>
      </c>
      <c r="B4" s="102">
        <v>7370</v>
      </c>
      <c r="C4" s="102">
        <v>7330</v>
      </c>
      <c r="D4" s="102">
        <v>7420</v>
      </c>
      <c r="E4" s="102">
        <v>7440</v>
      </c>
    </row>
    <row r="5" spans="1:5" ht="12.75">
      <c r="A5" s="88" t="s">
        <v>94</v>
      </c>
      <c r="B5" s="102">
        <v>322</v>
      </c>
      <c r="C5" s="102">
        <v>292</v>
      </c>
      <c r="D5" s="102">
        <v>337</v>
      </c>
      <c r="E5" s="102">
        <v>397</v>
      </c>
    </row>
    <row r="6" spans="1:5" ht="12.75">
      <c r="A6" s="88" t="s">
        <v>95</v>
      </c>
      <c r="B6" s="102">
        <v>-40.437499999999986</v>
      </c>
      <c r="C6" s="102">
        <v>-37.0026</v>
      </c>
      <c r="D6" s="102">
        <v>17.417299999999983</v>
      </c>
      <c r="E6" s="102">
        <v>12.947600000000044</v>
      </c>
    </row>
    <row r="7" spans="1:5" ht="12.75">
      <c r="A7" s="88" t="s">
        <v>96</v>
      </c>
      <c r="B7" s="102">
        <v>281.5625</v>
      </c>
      <c r="C7" s="102">
        <v>254.9974</v>
      </c>
      <c r="D7" s="102">
        <v>354.41729999999995</v>
      </c>
      <c r="E7" s="102">
        <v>409.9476</v>
      </c>
    </row>
    <row r="8" ht="12.75">
      <c r="A8" s="88"/>
    </row>
    <row r="9" spans="1:5" ht="12.75">
      <c r="A9" s="108" t="s">
        <v>97</v>
      </c>
      <c r="B9" s="109">
        <v>3.82038670284939</v>
      </c>
      <c r="C9" s="109">
        <v>3.478818553888131</v>
      </c>
      <c r="D9" s="109">
        <v>4.776513477088948</v>
      </c>
      <c r="E9" s="109">
        <v>5.5100483870967745</v>
      </c>
    </row>
    <row r="10" spans="1:5" ht="12.75">
      <c r="A10" s="103" t="s">
        <v>98</v>
      </c>
      <c r="B10" s="104">
        <v>5</v>
      </c>
      <c r="C10" s="104">
        <v>5</v>
      </c>
      <c r="D10" s="104">
        <v>5</v>
      </c>
      <c r="E10" s="104">
        <v>5.4</v>
      </c>
    </row>
    <row r="11" spans="1:5" ht="12.75">
      <c r="A11" s="103" t="s">
        <v>99</v>
      </c>
      <c r="B11" s="104">
        <v>4.369063772048847</v>
      </c>
      <c r="C11" s="104">
        <v>3.98362892223738</v>
      </c>
      <c r="D11" s="104">
        <v>4.54177897574124</v>
      </c>
      <c r="E11" s="104">
        <v>5.336021505376344</v>
      </c>
    </row>
    <row r="12" spans="1:5" ht="12.75" hidden="1">
      <c r="A12" s="105" t="s">
        <v>100</v>
      </c>
      <c r="B12" s="106">
        <v>6.245997286295794</v>
      </c>
      <c r="C12" s="106">
        <v>6.139972714870396</v>
      </c>
      <c r="D12" s="106">
        <v>6.930080862533693</v>
      </c>
      <c r="E12" s="106">
        <v>7.608629032258064</v>
      </c>
    </row>
    <row r="13" ht="12.75">
      <c r="A13" s="88"/>
    </row>
    <row r="14" spans="1:5" ht="12.75">
      <c r="A14" s="101" t="s">
        <v>101</v>
      </c>
      <c r="B14" s="102"/>
      <c r="C14" s="102"/>
      <c r="D14" s="102"/>
      <c r="E14" s="102"/>
    </row>
    <row r="15" spans="1:5" ht="12.75">
      <c r="A15" s="88" t="s">
        <v>102</v>
      </c>
      <c r="B15" s="102">
        <v>7370</v>
      </c>
      <c r="C15" s="102">
        <v>7550</v>
      </c>
      <c r="D15" s="102">
        <v>7760</v>
      </c>
      <c r="E15" s="102">
        <v>7950</v>
      </c>
    </row>
    <row r="16" spans="1:5" ht="12.75">
      <c r="A16" s="88" t="s">
        <v>26</v>
      </c>
      <c r="B16" s="102">
        <v>6465.493433000001</v>
      </c>
      <c r="C16" s="102">
        <v>6687.510437</v>
      </c>
      <c r="D16" s="102">
        <v>6893.350897</v>
      </c>
      <c r="E16" s="102">
        <v>6929.860616999999</v>
      </c>
    </row>
    <row r="17" spans="1:5" ht="12.75">
      <c r="A17" s="88" t="s">
        <v>87</v>
      </c>
      <c r="B17" s="102">
        <v>277.885</v>
      </c>
      <c r="C17" s="102">
        <v>444.91700399999996</v>
      </c>
      <c r="D17" s="102">
        <v>436.4404600000001</v>
      </c>
      <c r="E17" s="102">
        <v>274.20972000000006</v>
      </c>
    </row>
    <row r="18" spans="1:5" ht="12.75">
      <c r="A18" s="88" t="s">
        <v>103</v>
      </c>
      <c r="B18" s="102">
        <v>221</v>
      </c>
      <c r="C18" s="102">
        <v>222.9</v>
      </c>
      <c r="D18" s="102">
        <v>230.6</v>
      </c>
      <c r="E18" s="102">
        <v>237.7</v>
      </c>
    </row>
    <row r="19" spans="1:5" ht="12.75">
      <c r="A19" s="88"/>
      <c r="B19" s="102"/>
      <c r="C19" s="102"/>
      <c r="D19" s="102"/>
      <c r="E19" s="102"/>
    </row>
    <row r="20" spans="1:5" ht="12.75">
      <c r="A20" s="108" t="s">
        <v>104</v>
      </c>
      <c r="B20" s="109">
        <v>87.72718362279512</v>
      </c>
      <c r="C20" s="109">
        <v>88.57629717880795</v>
      </c>
      <c r="D20" s="109">
        <v>88.83184145618557</v>
      </c>
      <c r="E20" s="109">
        <v>87.16805807547169</v>
      </c>
    </row>
    <row r="21" spans="1:5" ht="12.75">
      <c r="A21" s="103" t="s">
        <v>98</v>
      </c>
      <c r="B21" s="107">
        <v>88.75640905547753</v>
      </c>
      <c r="C21" s="107">
        <v>87.5042727036517</v>
      </c>
      <c r="D21" s="107">
        <v>86.25213635182585</v>
      </c>
      <c r="E21" s="104">
        <v>85</v>
      </c>
    </row>
    <row r="23" ht="12.75">
      <c r="A23" s="101" t="s">
        <v>105</v>
      </c>
    </row>
    <row r="24" spans="1:5" ht="12.75">
      <c r="A24" s="88" t="s">
        <v>106</v>
      </c>
      <c r="B24" s="102">
        <v>278.76506044000007</v>
      </c>
      <c r="C24" s="102">
        <v>241.76246044000007</v>
      </c>
      <c r="D24" s="102">
        <v>259.17976044000005</v>
      </c>
      <c r="E24" s="102">
        <v>272.1273604400001</v>
      </c>
    </row>
    <row r="25" spans="1:5" ht="12.75">
      <c r="A25" s="88" t="s">
        <v>107</v>
      </c>
      <c r="B25" s="102">
        <v>290.957</v>
      </c>
      <c r="C25" s="102">
        <v>290.957</v>
      </c>
      <c r="D25" s="102">
        <v>290.957</v>
      </c>
      <c r="E25" s="102">
        <v>290.957</v>
      </c>
    </row>
    <row r="26" spans="1:5" ht="12.75">
      <c r="A26" s="88" t="s">
        <v>108</v>
      </c>
      <c r="B26" s="102">
        <v>569.7220604400001</v>
      </c>
      <c r="C26" s="102">
        <v>532.71946044</v>
      </c>
      <c r="D26" s="102">
        <v>550.13676044</v>
      </c>
      <c r="E26" s="102">
        <v>563.0843604400001</v>
      </c>
    </row>
    <row r="27" ht="12.75">
      <c r="E27" s="99"/>
    </row>
    <row r="28" spans="1:5" ht="12.75">
      <c r="A28" s="103" t="s">
        <v>109</v>
      </c>
      <c r="B28" s="104">
        <v>512.057</v>
      </c>
      <c r="C28" s="104">
        <v>510.85699999999997</v>
      </c>
      <c r="D28" s="104">
        <v>513.557</v>
      </c>
      <c r="E28" s="104">
        <v>514.1569999999999</v>
      </c>
    </row>
    <row r="29" spans="1:5" ht="12.75">
      <c r="A29" s="108" t="s">
        <v>110</v>
      </c>
      <c r="B29" s="109">
        <v>3.7824295853459984</v>
      </c>
      <c r="C29" s="109">
        <v>3.2982600332878595</v>
      </c>
      <c r="D29" s="109">
        <v>3.4929886851752032</v>
      </c>
      <c r="E29" s="109">
        <v>3.6576258123655925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Jørn Kyle Finnesand</dc:creator>
  <cp:keywords/>
  <dc:description/>
  <cp:lastModifiedBy>Jørn Kyle Finnesand</cp:lastModifiedBy>
  <cp:lastPrinted>2018-11-18T11:56:31Z</cp:lastPrinted>
  <dcterms:created xsi:type="dcterms:W3CDTF">2018-11-18T09:18:07Z</dcterms:created>
  <dcterms:modified xsi:type="dcterms:W3CDTF">2019-11-26T10:08:25Z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0x010100B26DED8111121C4FAC4D3AA540F210E8</vt:lpwstr>
  </property>
</Properties>
</file>